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da9dfd2cb44e52/Documents/Coding Project/Tests 44s/codex-test/"/>
    </mc:Choice>
  </mc:AlternateContent>
  <xr:revisionPtr revIDLastSave="71" documentId="13_ncr:1_{22AE1B26-A1D8-4C61-9FC6-BF67FCAE528F}" xr6:coauthVersionLast="47" xr6:coauthVersionMax="47" xr10:uidLastSave="{357E84CF-B4A0-42F8-913D-1FEBB4DC77DA}"/>
  <bookViews>
    <workbookView xWindow="-108" yWindow="-108" windowWidth="23256" windowHeight="12456" activeTab="5" xr2:uid="{00000000-000D-0000-FFFF-FFFF00000000}"/>
  </bookViews>
  <sheets>
    <sheet name="Ingresos" sheetId="1" r:id="rId1"/>
    <sheet name="Ingresos USD" sheetId="6" r:id="rId2"/>
    <sheet name="Reservas" sheetId="2" r:id="rId3"/>
    <sheet name="ADR" sheetId="3" r:id="rId4"/>
    <sheet name="RevPar" sheetId="4" r:id="rId5"/>
    <sheet name="Datos Por tipo" sheetId="5" r:id="rId6"/>
  </sheets>
  <definedNames>
    <definedName name="_xlnm._FilterDatabase" localSheetId="2" hidden="1">Reservas!$A$1:$V$34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6" l="1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35" i="6" s="1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D1" i="6"/>
  <c r="A35" i="5"/>
  <c r="A34" i="5"/>
  <c r="A33" i="5"/>
  <c r="A32" i="5"/>
  <c r="A31" i="5"/>
  <c r="A30" i="5"/>
  <c r="A29" i="5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A26" i="5"/>
  <c r="A25" i="5"/>
  <c r="A24" i="5"/>
  <c r="A23" i="5"/>
  <c r="A22" i="5"/>
  <c r="A21" i="5"/>
  <c r="A20" i="5"/>
  <c r="A17" i="5"/>
  <c r="A16" i="5"/>
  <c r="A15" i="5"/>
  <c r="A14" i="5"/>
  <c r="A13" i="5"/>
  <c r="A12" i="5"/>
  <c r="A11" i="5"/>
  <c r="A8" i="5"/>
  <c r="A7" i="5"/>
  <c r="A6" i="5"/>
  <c r="A5" i="5"/>
  <c r="A4" i="5"/>
  <c r="A3" i="5"/>
  <c r="A2" i="5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D1" i="2"/>
  <c r="E1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W1" i="4" s="1"/>
  <c r="D1" i="4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D19" i="5"/>
  <c r="D11" i="5"/>
  <c r="D20" i="5" s="1"/>
  <c r="E11" i="5"/>
  <c r="E20" i="5" s="1"/>
  <c r="F11" i="5"/>
  <c r="F20" i="5" s="1"/>
  <c r="G11" i="5"/>
  <c r="G20" i="5" s="1"/>
  <c r="H11" i="5"/>
  <c r="H20" i="5" s="1"/>
  <c r="I11" i="5"/>
  <c r="I20" i="5" s="1"/>
  <c r="J11" i="5"/>
  <c r="J20" i="5" s="1"/>
  <c r="K11" i="5"/>
  <c r="K20" i="5" s="1"/>
  <c r="L11" i="5"/>
  <c r="L20" i="5" s="1"/>
  <c r="M11" i="5"/>
  <c r="M20" i="5" s="1"/>
  <c r="N11" i="5"/>
  <c r="N20" i="5" s="1"/>
  <c r="O11" i="5"/>
  <c r="O20" i="5" s="1"/>
  <c r="P11" i="5"/>
  <c r="P20" i="5" s="1"/>
  <c r="Q11" i="5"/>
  <c r="Q20" i="5" s="1"/>
  <c r="R11" i="5"/>
  <c r="R20" i="5" s="1"/>
  <c r="S11" i="5"/>
  <c r="S20" i="5" s="1"/>
  <c r="T11" i="5"/>
  <c r="T20" i="5" s="1"/>
  <c r="U11" i="5"/>
  <c r="U20" i="5" s="1"/>
  <c r="D12" i="5"/>
  <c r="D21" i="5" s="1"/>
  <c r="E12" i="5"/>
  <c r="E21" i="5" s="1"/>
  <c r="F12" i="5"/>
  <c r="F21" i="5" s="1"/>
  <c r="G12" i="5"/>
  <c r="G21" i="5" s="1"/>
  <c r="H12" i="5"/>
  <c r="H21" i="5" s="1"/>
  <c r="I12" i="5"/>
  <c r="I21" i="5" s="1"/>
  <c r="J12" i="5"/>
  <c r="J21" i="5" s="1"/>
  <c r="K12" i="5"/>
  <c r="K21" i="5" s="1"/>
  <c r="L12" i="5"/>
  <c r="L21" i="5" s="1"/>
  <c r="M12" i="5"/>
  <c r="M21" i="5" s="1"/>
  <c r="N12" i="5"/>
  <c r="N21" i="5" s="1"/>
  <c r="O12" i="5"/>
  <c r="O21" i="5" s="1"/>
  <c r="P12" i="5"/>
  <c r="P21" i="5" s="1"/>
  <c r="Q12" i="5"/>
  <c r="Q21" i="5" s="1"/>
  <c r="R12" i="5"/>
  <c r="R21" i="5" s="1"/>
  <c r="S12" i="5"/>
  <c r="S21" i="5" s="1"/>
  <c r="T12" i="5"/>
  <c r="T21" i="5" s="1"/>
  <c r="U12" i="5"/>
  <c r="U21" i="5" s="1"/>
  <c r="D13" i="5"/>
  <c r="D22" i="5" s="1"/>
  <c r="E13" i="5"/>
  <c r="E22" i="5" s="1"/>
  <c r="F13" i="5"/>
  <c r="F22" i="5" s="1"/>
  <c r="G13" i="5"/>
  <c r="G22" i="5" s="1"/>
  <c r="H13" i="5"/>
  <c r="H22" i="5" s="1"/>
  <c r="I13" i="5"/>
  <c r="I22" i="5" s="1"/>
  <c r="J13" i="5"/>
  <c r="J22" i="5" s="1"/>
  <c r="K13" i="5"/>
  <c r="K22" i="5" s="1"/>
  <c r="L13" i="5"/>
  <c r="L22" i="5" s="1"/>
  <c r="M13" i="5"/>
  <c r="M22" i="5" s="1"/>
  <c r="N13" i="5"/>
  <c r="N22" i="5" s="1"/>
  <c r="O13" i="5"/>
  <c r="O22" i="5" s="1"/>
  <c r="P13" i="5"/>
  <c r="P22" i="5" s="1"/>
  <c r="Q13" i="5"/>
  <c r="Q22" i="5" s="1"/>
  <c r="R13" i="5"/>
  <c r="R22" i="5" s="1"/>
  <c r="S13" i="5"/>
  <c r="S22" i="5" s="1"/>
  <c r="T13" i="5"/>
  <c r="T22" i="5" s="1"/>
  <c r="U13" i="5"/>
  <c r="U22" i="5" s="1"/>
  <c r="D14" i="5"/>
  <c r="D23" i="5" s="1"/>
  <c r="E14" i="5"/>
  <c r="E23" i="5" s="1"/>
  <c r="F14" i="5"/>
  <c r="F23" i="5" s="1"/>
  <c r="G14" i="5"/>
  <c r="G23" i="5" s="1"/>
  <c r="H14" i="5"/>
  <c r="H23" i="5" s="1"/>
  <c r="I14" i="5"/>
  <c r="I23" i="5" s="1"/>
  <c r="J14" i="5"/>
  <c r="J23" i="5" s="1"/>
  <c r="K14" i="5"/>
  <c r="K23" i="5" s="1"/>
  <c r="L14" i="5"/>
  <c r="L23" i="5" s="1"/>
  <c r="M14" i="5"/>
  <c r="M23" i="5" s="1"/>
  <c r="N14" i="5"/>
  <c r="N23" i="5" s="1"/>
  <c r="O14" i="5"/>
  <c r="O23" i="5" s="1"/>
  <c r="P14" i="5"/>
  <c r="P23" i="5" s="1"/>
  <c r="Q14" i="5"/>
  <c r="Q23" i="5" s="1"/>
  <c r="R14" i="5"/>
  <c r="R23" i="5" s="1"/>
  <c r="S14" i="5"/>
  <c r="S23" i="5" s="1"/>
  <c r="T14" i="5"/>
  <c r="T23" i="5" s="1"/>
  <c r="U14" i="5"/>
  <c r="U23" i="5" s="1"/>
  <c r="D15" i="5"/>
  <c r="D24" i="5" s="1"/>
  <c r="E15" i="5"/>
  <c r="E24" i="5" s="1"/>
  <c r="F15" i="5"/>
  <c r="F24" i="5" s="1"/>
  <c r="G15" i="5"/>
  <c r="G24" i="5" s="1"/>
  <c r="H15" i="5"/>
  <c r="H24" i="5" s="1"/>
  <c r="I15" i="5"/>
  <c r="I24" i="5" s="1"/>
  <c r="J15" i="5"/>
  <c r="J24" i="5" s="1"/>
  <c r="K15" i="5"/>
  <c r="K24" i="5" s="1"/>
  <c r="L15" i="5"/>
  <c r="L24" i="5" s="1"/>
  <c r="M15" i="5"/>
  <c r="M24" i="5" s="1"/>
  <c r="N15" i="5"/>
  <c r="N24" i="5" s="1"/>
  <c r="O15" i="5"/>
  <c r="O24" i="5" s="1"/>
  <c r="P15" i="5"/>
  <c r="P24" i="5" s="1"/>
  <c r="Q15" i="5"/>
  <c r="Q24" i="5" s="1"/>
  <c r="R15" i="5"/>
  <c r="R24" i="5" s="1"/>
  <c r="S15" i="5"/>
  <c r="S24" i="5" s="1"/>
  <c r="T15" i="5"/>
  <c r="T24" i="5" s="1"/>
  <c r="U15" i="5"/>
  <c r="U24" i="5" s="1"/>
  <c r="D16" i="5"/>
  <c r="D25" i="5" s="1"/>
  <c r="E16" i="5"/>
  <c r="E25" i="5" s="1"/>
  <c r="F16" i="5"/>
  <c r="F25" i="5" s="1"/>
  <c r="G16" i="5"/>
  <c r="G25" i="5" s="1"/>
  <c r="H16" i="5"/>
  <c r="H25" i="5" s="1"/>
  <c r="I16" i="5"/>
  <c r="I25" i="5" s="1"/>
  <c r="J16" i="5"/>
  <c r="J25" i="5" s="1"/>
  <c r="K16" i="5"/>
  <c r="K25" i="5" s="1"/>
  <c r="L16" i="5"/>
  <c r="M16" i="5"/>
  <c r="M25" i="5" s="1"/>
  <c r="N16" i="5"/>
  <c r="N25" i="5" s="1"/>
  <c r="O16" i="5"/>
  <c r="O25" i="5" s="1"/>
  <c r="P16" i="5"/>
  <c r="P25" i="5" s="1"/>
  <c r="Q16" i="5"/>
  <c r="Q25" i="5" s="1"/>
  <c r="R16" i="5"/>
  <c r="R25" i="5" s="1"/>
  <c r="S16" i="5"/>
  <c r="S25" i="5" s="1"/>
  <c r="T16" i="5"/>
  <c r="T25" i="5" s="1"/>
  <c r="U16" i="5"/>
  <c r="U25" i="5" s="1"/>
  <c r="D17" i="5"/>
  <c r="D26" i="5" s="1"/>
  <c r="E17" i="5"/>
  <c r="E26" i="5" s="1"/>
  <c r="F17" i="5"/>
  <c r="F26" i="5" s="1"/>
  <c r="G17" i="5"/>
  <c r="G26" i="5" s="1"/>
  <c r="H17" i="5"/>
  <c r="H26" i="5" s="1"/>
  <c r="I17" i="5"/>
  <c r="I26" i="5" s="1"/>
  <c r="J17" i="5"/>
  <c r="J26" i="5" s="1"/>
  <c r="K17" i="5"/>
  <c r="K26" i="5" s="1"/>
  <c r="L17" i="5"/>
  <c r="L26" i="5" s="1"/>
  <c r="M17" i="5"/>
  <c r="M26" i="5" s="1"/>
  <c r="N17" i="5"/>
  <c r="N26" i="5" s="1"/>
  <c r="O17" i="5"/>
  <c r="O26" i="5" s="1"/>
  <c r="P17" i="5"/>
  <c r="P26" i="5" s="1"/>
  <c r="Q17" i="5"/>
  <c r="Q26" i="5" s="1"/>
  <c r="R17" i="5"/>
  <c r="R26" i="5" s="1"/>
  <c r="S17" i="5"/>
  <c r="S26" i="5" s="1"/>
  <c r="T17" i="5"/>
  <c r="T26" i="5" s="1"/>
  <c r="U17" i="5"/>
  <c r="U26" i="5" s="1"/>
  <c r="C12" i="5"/>
  <c r="C21" i="5" s="1"/>
  <c r="C13" i="5"/>
  <c r="C22" i="5" s="1"/>
  <c r="C14" i="5"/>
  <c r="C23" i="5" s="1"/>
  <c r="C15" i="5"/>
  <c r="C24" i="5" s="1"/>
  <c r="C16" i="5"/>
  <c r="C25" i="5" s="1"/>
  <c r="C17" i="5"/>
  <c r="C26" i="5" s="1"/>
  <c r="C11" i="5"/>
  <c r="C20" i="5" s="1"/>
  <c r="D2" i="5"/>
  <c r="D29" i="5" s="1"/>
  <c r="E2" i="5"/>
  <c r="E29" i="5" s="1"/>
  <c r="F2" i="5"/>
  <c r="G2" i="5"/>
  <c r="G29" i="5" s="1"/>
  <c r="H2" i="5"/>
  <c r="H29" i="5" s="1"/>
  <c r="I2" i="5"/>
  <c r="I29" i="5" s="1"/>
  <c r="J2" i="5"/>
  <c r="J29" i="5" s="1"/>
  <c r="K2" i="5"/>
  <c r="K29" i="5" s="1"/>
  <c r="L2" i="5"/>
  <c r="L29" i="5" s="1"/>
  <c r="M2" i="5"/>
  <c r="M29" i="5" s="1"/>
  <c r="N2" i="5"/>
  <c r="N29" i="5" s="1"/>
  <c r="O2" i="5"/>
  <c r="O29" i="5" s="1"/>
  <c r="P2" i="5"/>
  <c r="P29" i="5" s="1"/>
  <c r="Q2" i="5"/>
  <c r="Q29" i="5" s="1"/>
  <c r="R2" i="5"/>
  <c r="S2" i="5"/>
  <c r="S29" i="5" s="1"/>
  <c r="T2" i="5"/>
  <c r="T29" i="5" s="1"/>
  <c r="U2" i="5"/>
  <c r="U29" i="5" s="1"/>
  <c r="D3" i="5"/>
  <c r="D30" i="5" s="1"/>
  <c r="E3" i="5"/>
  <c r="E30" i="5" s="1"/>
  <c r="F3" i="5"/>
  <c r="F30" i="5" s="1"/>
  <c r="G3" i="5"/>
  <c r="G30" i="5" s="1"/>
  <c r="H3" i="5"/>
  <c r="H30" i="5" s="1"/>
  <c r="I3" i="5"/>
  <c r="I30" i="5" s="1"/>
  <c r="J3" i="5"/>
  <c r="J30" i="5" s="1"/>
  <c r="K3" i="5"/>
  <c r="K30" i="5" s="1"/>
  <c r="L3" i="5"/>
  <c r="M3" i="5"/>
  <c r="M30" i="5" s="1"/>
  <c r="N3" i="5"/>
  <c r="N30" i="5" s="1"/>
  <c r="O3" i="5"/>
  <c r="P3" i="5"/>
  <c r="P30" i="5" s="1"/>
  <c r="Q3" i="5"/>
  <c r="Q30" i="5" s="1"/>
  <c r="R3" i="5"/>
  <c r="R30" i="5" s="1"/>
  <c r="S3" i="5"/>
  <c r="S30" i="5" s="1"/>
  <c r="T3" i="5"/>
  <c r="T30" i="5" s="1"/>
  <c r="U3" i="5"/>
  <c r="U30" i="5" s="1"/>
  <c r="D4" i="5"/>
  <c r="D31" i="5" s="1"/>
  <c r="E4" i="5"/>
  <c r="E31" i="5" s="1"/>
  <c r="F4" i="5"/>
  <c r="G4" i="5"/>
  <c r="G31" i="5" s="1"/>
  <c r="H4" i="5"/>
  <c r="H31" i="5" s="1"/>
  <c r="I4" i="5"/>
  <c r="J4" i="5"/>
  <c r="J31" i="5" s="1"/>
  <c r="K4" i="5"/>
  <c r="K31" i="5" s="1"/>
  <c r="L4" i="5"/>
  <c r="L31" i="5" s="1"/>
  <c r="M4" i="5"/>
  <c r="M31" i="5" s="1"/>
  <c r="N4" i="5"/>
  <c r="N31" i="5" s="1"/>
  <c r="O4" i="5"/>
  <c r="O31" i="5" s="1"/>
  <c r="P4" i="5"/>
  <c r="P31" i="5" s="1"/>
  <c r="Q4" i="5"/>
  <c r="Q31" i="5" s="1"/>
  <c r="R4" i="5"/>
  <c r="S4" i="5"/>
  <c r="S31" i="5" s="1"/>
  <c r="T4" i="5"/>
  <c r="T31" i="5" s="1"/>
  <c r="U4" i="5"/>
  <c r="D5" i="5"/>
  <c r="D32" i="5" s="1"/>
  <c r="E5" i="5"/>
  <c r="E32" i="5" s="1"/>
  <c r="F5" i="5"/>
  <c r="F32" i="5" s="1"/>
  <c r="G5" i="5"/>
  <c r="G32" i="5" s="1"/>
  <c r="H5" i="5"/>
  <c r="H32" i="5" s="1"/>
  <c r="I5" i="5"/>
  <c r="I32" i="5" s="1"/>
  <c r="J5" i="5"/>
  <c r="J32" i="5" s="1"/>
  <c r="K5" i="5"/>
  <c r="K32" i="5" s="1"/>
  <c r="L5" i="5"/>
  <c r="L32" i="5" s="1"/>
  <c r="M5" i="5"/>
  <c r="M32" i="5" s="1"/>
  <c r="N5" i="5"/>
  <c r="N32" i="5" s="1"/>
  <c r="O5" i="5"/>
  <c r="P5" i="5"/>
  <c r="P32" i="5" s="1"/>
  <c r="Q5" i="5"/>
  <c r="Q32" i="5" s="1"/>
  <c r="R5" i="5"/>
  <c r="R32" i="5" s="1"/>
  <c r="S5" i="5"/>
  <c r="S32" i="5" s="1"/>
  <c r="T5" i="5"/>
  <c r="T32" i="5" s="1"/>
  <c r="U5" i="5"/>
  <c r="U32" i="5" s="1"/>
  <c r="D6" i="5"/>
  <c r="D33" i="5" s="1"/>
  <c r="E6" i="5"/>
  <c r="E33" i="5" s="1"/>
  <c r="F6" i="5"/>
  <c r="G6" i="5"/>
  <c r="G33" i="5" s="1"/>
  <c r="H6" i="5"/>
  <c r="H33" i="5" s="1"/>
  <c r="I6" i="5"/>
  <c r="J6" i="5"/>
  <c r="J33" i="5" s="1"/>
  <c r="K6" i="5"/>
  <c r="K33" i="5" s="1"/>
  <c r="L6" i="5"/>
  <c r="L33" i="5" s="1"/>
  <c r="M6" i="5"/>
  <c r="M33" i="5" s="1"/>
  <c r="N6" i="5"/>
  <c r="N33" i="5" s="1"/>
  <c r="O6" i="5"/>
  <c r="O33" i="5" s="1"/>
  <c r="P6" i="5"/>
  <c r="P33" i="5" s="1"/>
  <c r="Q6" i="5"/>
  <c r="Q33" i="5" s="1"/>
  <c r="R6" i="5"/>
  <c r="S6" i="5"/>
  <c r="S33" i="5" s="1"/>
  <c r="T6" i="5"/>
  <c r="T33" i="5" s="1"/>
  <c r="U6" i="5"/>
  <c r="D7" i="5"/>
  <c r="D34" i="5" s="1"/>
  <c r="E7" i="5"/>
  <c r="E34" i="5" s="1"/>
  <c r="F7" i="5"/>
  <c r="F34" i="5" s="1"/>
  <c r="G7" i="5"/>
  <c r="G34" i="5" s="1"/>
  <c r="H7" i="5"/>
  <c r="H34" i="5" s="1"/>
  <c r="I7" i="5"/>
  <c r="I34" i="5" s="1"/>
  <c r="J7" i="5"/>
  <c r="J34" i="5" s="1"/>
  <c r="K7" i="5"/>
  <c r="K34" i="5" s="1"/>
  <c r="L7" i="5"/>
  <c r="M7" i="5"/>
  <c r="M34" i="5" s="1"/>
  <c r="N7" i="5"/>
  <c r="N34" i="5" s="1"/>
  <c r="O7" i="5"/>
  <c r="P7" i="5"/>
  <c r="P34" i="5" s="1"/>
  <c r="Q7" i="5"/>
  <c r="Q34" i="5" s="1"/>
  <c r="R7" i="5"/>
  <c r="R34" i="5" s="1"/>
  <c r="S7" i="5"/>
  <c r="S34" i="5" s="1"/>
  <c r="T7" i="5"/>
  <c r="T34" i="5" s="1"/>
  <c r="U7" i="5"/>
  <c r="U34" i="5" s="1"/>
  <c r="D8" i="5"/>
  <c r="D35" i="5" s="1"/>
  <c r="E8" i="5"/>
  <c r="E35" i="5" s="1"/>
  <c r="F8" i="5"/>
  <c r="G8" i="5"/>
  <c r="G35" i="5" s="1"/>
  <c r="H8" i="5"/>
  <c r="H35" i="5" s="1"/>
  <c r="I8" i="5"/>
  <c r="J8" i="5"/>
  <c r="J35" i="5" s="1"/>
  <c r="K8" i="5"/>
  <c r="K35" i="5" s="1"/>
  <c r="L8" i="5"/>
  <c r="L35" i="5" s="1"/>
  <c r="M8" i="5"/>
  <c r="M35" i="5" s="1"/>
  <c r="N8" i="5"/>
  <c r="N35" i="5" s="1"/>
  <c r="O8" i="5"/>
  <c r="O35" i="5" s="1"/>
  <c r="P8" i="5"/>
  <c r="P35" i="5" s="1"/>
  <c r="Q8" i="5"/>
  <c r="Q35" i="5" s="1"/>
  <c r="R8" i="5"/>
  <c r="S8" i="5"/>
  <c r="S35" i="5" s="1"/>
  <c r="T8" i="5"/>
  <c r="T35" i="5" s="1"/>
  <c r="U8" i="5"/>
  <c r="C3" i="5"/>
  <c r="C30" i="5" s="1"/>
  <c r="C4" i="5"/>
  <c r="C31" i="5" s="1"/>
  <c r="C5" i="5"/>
  <c r="C32" i="5" s="1"/>
  <c r="C6" i="5"/>
  <c r="C33" i="5" s="1"/>
  <c r="C7" i="5"/>
  <c r="C34" i="5" s="1"/>
  <c r="C8" i="5"/>
  <c r="C35" i="5" s="1"/>
  <c r="C2" i="5"/>
  <c r="C29" i="5" s="1"/>
  <c r="R40" i="2"/>
  <c r="D35" i="4"/>
  <c r="F35" i="4"/>
  <c r="I35" i="4"/>
  <c r="P35" i="4"/>
  <c r="Q35" i="4"/>
  <c r="R35" i="4"/>
  <c r="U35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2" i="4"/>
  <c r="V34" i="4"/>
  <c r="V33" i="4"/>
  <c r="V31" i="4"/>
  <c r="V24" i="4"/>
  <c r="V22" i="4"/>
  <c r="V21" i="4"/>
  <c r="V19" i="4"/>
  <c r="V12" i="4"/>
  <c r="V10" i="4"/>
  <c r="V9" i="4"/>
  <c r="V7" i="4"/>
  <c r="V33" i="3"/>
  <c r="V30" i="3"/>
  <c r="V29" i="3"/>
  <c r="V26" i="3"/>
  <c r="V21" i="3"/>
  <c r="V18" i="3"/>
  <c r="V17" i="3"/>
  <c r="V14" i="3"/>
  <c r="V9" i="3"/>
  <c r="V6" i="3"/>
  <c r="V5" i="3"/>
  <c r="Q35" i="3"/>
  <c r="P35" i="3"/>
  <c r="M35" i="3"/>
  <c r="E35" i="3"/>
  <c r="D3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2" i="3"/>
  <c r="C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35" i="1"/>
  <c r="C35" i="4" s="1"/>
  <c r="D35" i="1"/>
  <c r="E35" i="1"/>
  <c r="E35" i="4" s="1"/>
  <c r="F35" i="1"/>
  <c r="F35" i="3" s="1"/>
  <c r="G35" i="1"/>
  <c r="G35" i="3" s="1"/>
  <c r="H35" i="1"/>
  <c r="H35" i="3" s="1"/>
  <c r="I35" i="1"/>
  <c r="I35" i="3" s="1"/>
  <c r="J35" i="1"/>
  <c r="J35" i="4" s="1"/>
  <c r="K35" i="1"/>
  <c r="K35" i="4" s="1"/>
  <c r="L35" i="1"/>
  <c r="L35" i="4" s="1"/>
  <c r="M35" i="1"/>
  <c r="M35" i="4" s="1"/>
  <c r="N35" i="1"/>
  <c r="N35" i="4" s="1"/>
  <c r="O35" i="1"/>
  <c r="O35" i="4" s="1"/>
  <c r="P35" i="1"/>
  <c r="Q35" i="1"/>
  <c r="R35" i="1"/>
  <c r="R35" i="3" s="1"/>
  <c r="S35" i="1"/>
  <c r="S35" i="3" s="1"/>
  <c r="T35" i="1"/>
  <c r="T35" i="3" s="1"/>
  <c r="U35" i="1"/>
  <c r="U35" i="3" s="1"/>
  <c r="V3" i="1"/>
  <c r="V3" i="4" s="1"/>
  <c r="V4" i="1"/>
  <c r="V4" i="3" s="1"/>
  <c r="V5" i="1"/>
  <c r="V35" i="1" s="1"/>
  <c r="V6" i="1"/>
  <c r="V6" i="4" s="1"/>
  <c r="V7" i="1"/>
  <c r="V7" i="3" s="1"/>
  <c r="V8" i="1"/>
  <c r="V8" i="3" s="1"/>
  <c r="V9" i="1"/>
  <c r="V10" i="1"/>
  <c r="V10" i="3" s="1"/>
  <c r="V11" i="1"/>
  <c r="V11" i="3" s="1"/>
  <c r="V12" i="1"/>
  <c r="V12" i="3" s="1"/>
  <c r="V13" i="1"/>
  <c r="V13" i="3" s="1"/>
  <c r="V14" i="1"/>
  <c r="V14" i="4" s="1"/>
  <c r="V15" i="1"/>
  <c r="V15" i="4" s="1"/>
  <c r="V16" i="1"/>
  <c r="V16" i="3" s="1"/>
  <c r="V17" i="1"/>
  <c r="V17" i="4" s="1"/>
  <c r="V18" i="1"/>
  <c r="V18" i="4" s="1"/>
  <c r="V19" i="1"/>
  <c r="V19" i="3" s="1"/>
  <c r="V20" i="1"/>
  <c r="V20" i="4" s="1"/>
  <c r="V21" i="1"/>
  <c r="V22" i="1"/>
  <c r="V22" i="3" s="1"/>
  <c r="V23" i="1"/>
  <c r="V23" i="3" s="1"/>
  <c r="V24" i="1"/>
  <c r="V24" i="3" s="1"/>
  <c r="V25" i="1"/>
  <c r="V25" i="3" s="1"/>
  <c r="V26" i="1"/>
  <c r="V26" i="4" s="1"/>
  <c r="V27" i="1"/>
  <c r="V27" i="4" s="1"/>
  <c r="V28" i="1"/>
  <c r="V28" i="3" s="1"/>
  <c r="V29" i="1"/>
  <c r="V29" i="4" s="1"/>
  <c r="V30" i="1"/>
  <c r="V30" i="4" s="1"/>
  <c r="V31" i="1"/>
  <c r="V31" i="3" s="1"/>
  <c r="V32" i="1"/>
  <c r="V32" i="3" s="1"/>
  <c r="V33" i="1"/>
  <c r="V34" i="1"/>
  <c r="V34" i="3" s="1"/>
  <c r="V2" i="1"/>
  <c r="V2" i="4" s="1"/>
  <c r="V31" i="2"/>
  <c r="V21" i="2"/>
  <c r="V11" i="2"/>
  <c r="V10" i="2"/>
  <c r="V7" i="2"/>
  <c r="V13" i="2"/>
  <c r="V29" i="2"/>
  <c r="V5" i="2"/>
  <c r="V23" i="2"/>
  <c r="V4" i="2"/>
  <c r="V15" i="2"/>
  <c r="V22" i="2"/>
  <c r="V12" i="2"/>
  <c r="V26" i="2"/>
  <c r="V28" i="2"/>
  <c r="V30" i="2"/>
  <c r="V3" i="2"/>
  <c r="V27" i="2"/>
  <c r="V6" i="2"/>
  <c r="V16" i="2"/>
  <c r="V24" i="2"/>
  <c r="V14" i="2"/>
  <c r="V17" i="2"/>
  <c r="V2" i="2"/>
  <c r="V8" i="2"/>
  <c r="V9" i="2"/>
  <c r="V34" i="2"/>
  <c r="V19" i="2"/>
  <c r="V32" i="2"/>
  <c r="V33" i="2"/>
  <c r="V18" i="2"/>
  <c r="V20" i="2"/>
  <c r="V25" i="2"/>
  <c r="V35" i="3" l="1"/>
  <c r="V35" i="4"/>
  <c r="J35" i="3"/>
  <c r="V2" i="3"/>
  <c r="V4" i="4"/>
  <c r="V16" i="4"/>
  <c r="V28" i="4"/>
  <c r="K35" i="3"/>
  <c r="V3" i="3"/>
  <c r="V27" i="3"/>
  <c r="V5" i="4"/>
  <c r="T35" i="4"/>
  <c r="H35" i="4"/>
  <c r="L25" i="5"/>
  <c r="V20" i="3"/>
  <c r="V15" i="3"/>
  <c r="L35" i="3"/>
  <c r="S35" i="4"/>
  <c r="G35" i="4"/>
  <c r="U35" i="5"/>
  <c r="I35" i="5"/>
  <c r="O34" i="5"/>
  <c r="U33" i="5"/>
  <c r="I33" i="5"/>
  <c r="O32" i="5"/>
  <c r="U31" i="5"/>
  <c r="I31" i="5"/>
  <c r="O30" i="5"/>
  <c r="V8" i="4"/>
  <c r="N35" i="3"/>
  <c r="V32" i="4"/>
  <c r="C35" i="3"/>
  <c r="O35" i="3"/>
  <c r="R35" i="5"/>
  <c r="F35" i="5"/>
  <c r="L34" i="5"/>
  <c r="R33" i="5"/>
  <c r="F33" i="5"/>
  <c r="R31" i="5"/>
  <c r="F31" i="5"/>
  <c r="L30" i="5"/>
  <c r="R29" i="5"/>
  <c r="F29" i="5"/>
  <c r="V11" i="4"/>
  <c r="V23" i="4"/>
  <c r="V13" i="4"/>
  <c r="V25" i="4"/>
  <c r="F1" i="2"/>
  <c r="D36" i="2"/>
  <c r="C38" i="2"/>
  <c r="C37" i="2"/>
  <c r="W1" i="3"/>
  <c r="D38" i="2" l="1"/>
  <c r="D37" i="2"/>
  <c r="E36" i="2"/>
  <c r="G1" i="2"/>
  <c r="H1" i="2" l="1"/>
  <c r="F36" i="2"/>
  <c r="E38" i="2"/>
  <c r="E37" i="2"/>
  <c r="F37" i="2" l="1"/>
  <c r="F38" i="2"/>
  <c r="I1" i="2"/>
  <c r="G36" i="2"/>
  <c r="G38" i="2" l="1"/>
  <c r="G37" i="2"/>
  <c r="H36" i="2"/>
  <c r="J1" i="2"/>
  <c r="H38" i="2" l="1"/>
  <c r="H37" i="2"/>
  <c r="I36" i="2"/>
  <c r="K1" i="2"/>
  <c r="I38" i="2" l="1"/>
  <c r="I37" i="2"/>
  <c r="L1" i="2"/>
  <c r="J36" i="2"/>
  <c r="M1" i="2" l="1"/>
  <c r="K36" i="2"/>
  <c r="J38" i="2"/>
  <c r="J37" i="2"/>
  <c r="L36" i="2" l="1"/>
  <c r="N1" i="2"/>
  <c r="K37" i="2"/>
  <c r="K38" i="2"/>
  <c r="M36" i="2" l="1"/>
  <c r="O1" i="2"/>
  <c r="L38" i="2"/>
  <c r="L37" i="2"/>
  <c r="N36" i="2" l="1"/>
  <c r="P1" i="2"/>
  <c r="M37" i="2"/>
  <c r="M38" i="2"/>
  <c r="O36" i="2" l="1"/>
  <c r="Q1" i="2"/>
  <c r="N37" i="2"/>
  <c r="N38" i="2"/>
  <c r="C39" i="2"/>
  <c r="R1" i="2" l="1"/>
  <c r="P36" i="2"/>
  <c r="O38" i="2"/>
  <c r="O37" i="2"/>
  <c r="P38" i="2" l="1"/>
  <c r="P37" i="2"/>
  <c r="S1" i="2"/>
  <c r="Q36" i="2"/>
  <c r="T1" i="2" l="1"/>
  <c r="R36" i="2"/>
  <c r="Q37" i="2"/>
  <c r="Q38" i="2"/>
  <c r="R38" i="2" l="1"/>
  <c r="R37" i="2"/>
  <c r="U1" i="2"/>
  <c r="S36" i="2"/>
  <c r="T36" i="2" l="1"/>
  <c r="V1" i="2"/>
  <c r="U36" i="2" s="1"/>
  <c r="S38" i="2"/>
  <c r="S37" i="2"/>
  <c r="U37" i="2" l="1"/>
  <c r="U38" i="2"/>
  <c r="V36" i="2"/>
  <c r="T38" i="2"/>
  <c r="T37" i="2"/>
  <c r="V37" i="2" l="1"/>
  <c r="V38" i="2"/>
</calcChain>
</file>

<file path=xl/sharedStrings.xml><?xml version="1.0" encoding="utf-8"?>
<sst xmlns="http://schemas.openxmlformats.org/spreadsheetml/2006/main" count="218" uniqueCount="16">
  <si>
    <t>habitacion</t>
  </si>
  <si>
    <t>Total</t>
  </si>
  <si>
    <t>CABANA VINEDO</t>
  </si>
  <si>
    <t>CABANA DOBLE</t>
  </si>
  <si>
    <t>POOL SUITE</t>
  </si>
  <si>
    <t>RESIDENCE I</t>
  </si>
  <si>
    <t>RESIDENCE II</t>
  </si>
  <si>
    <t>RESIDENCE III</t>
  </si>
  <si>
    <t>CABANA SENCILLA</t>
  </si>
  <si>
    <t>Tipo</t>
  </si>
  <si>
    <t>Noches dia</t>
  </si>
  <si>
    <t>ADR</t>
  </si>
  <si>
    <t>REV/Par</t>
  </si>
  <si>
    <t>Ingresos</t>
  </si>
  <si>
    <t>Reservas</t>
  </si>
  <si>
    <t>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</si>
</sst>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/>
    <xf numFmtId="164" fontId="0" fillId="0" borderId="0" xfId="1" applyNumberFormat="1" applyFont="1"/>
    <xf numFmtId="0" fontId="6" fillId="2" borderId="1" xfId="0" applyFont="1" applyFill="1" applyBorder="1" applyAlignment="1">
      <alignment horizontal="center" vertical="top"/>
    </xf>
    <xf numFmtId="164" fontId="0" fillId="0" borderId="0" xfId="0" applyNumberFormat="1"/>
    <xf numFmtId="164" fontId="3" fillId="0" borderId="0" xfId="0" applyNumberFormat="1" applyFont="1"/>
    <xf numFmtId="17" fontId="5" fillId="0" borderId="1" xfId="0" applyNumberFormat="1" applyFont="1" applyBorder="1" applyAlignment="1">
      <alignment horizontal="center" vertical="top"/>
    </xf>
    <xf numFmtId="9" fontId="0" fillId="0" borderId="0" xfId="2" applyFont="1"/>
    <xf numFmtId="164" fontId="3" fillId="0" borderId="0" xfId="1" applyNumberFormat="1" applyFont="1"/>
    <xf numFmtId="43" fontId="3" fillId="0" borderId="0" xfId="1" applyFont="1"/>
    <xf numFmtId="17" fontId="4" fillId="0" borderId="1" xfId="0" applyNumberFormat="1" applyFont="1" applyBorder="1" applyAlignment="1">
      <alignment horizontal="center" vertical="top"/>
    </xf>
    <xf numFmtId="165" fontId="0" fillId="0" borderId="0" xfId="2" applyNumberFormat="1" applyFont="1"/>
    <xf numFmtId="17" fontId="6" fillId="2" borderId="1" xfId="0" applyNumberFormat="1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showGridLines="0" topLeftCell="C1" workbookViewId="0">
      <selection activeCell="V4" sqref="V4"/>
    </sheetView>
  </sheetViews>
  <sheetFormatPr defaultRowHeight="14.4" x14ac:dyDescent="0.3"/>
  <cols>
    <col min="1" max="1" width="9.88671875" bestFit="1" customWidth="1"/>
    <col min="2" max="2" width="16.77734375" bestFit="1" customWidth="1"/>
    <col min="3" max="5" width="9.33203125" bestFit="1" customWidth="1"/>
    <col min="6" max="6" width="10.33203125" bestFit="1" customWidth="1"/>
    <col min="7" max="13" width="9.33203125" bestFit="1" customWidth="1"/>
    <col min="14" max="14" width="10.33203125" bestFit="1" customWidth="1"/>
    <col min="15" max="16" width="9.33203125" bestFit="1" customWidth="1"/>
    <col min="17" max="18" width="10.33203125" bestFit="1" customWidth="1"/>
    <col min="19" max="21" width="9.33203125" bestFit="1" customWidth="1"/>
    <col min="22" max="22" width="11.33203125" bestFit="1" customWidth="1"/>
  </cols>
  <sheetData>
    <row r="1" spans="1:22" x14ac:dyDescent="0.3">
      <c r="A1" s="8" t="s">
        <v>0</v>
      </c>
      <c r="B1" s="8" t="s">
        <v>9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  <c r="V1" s="8" t="s">
        <v>1</v>
      </c>
    </row>
    <row r="2" spans="1:22" x14ac:dyDescent="0.3">
      <c r="A2" s="1">
        <v>1</v>
      </c>
      <c r="B2" s="2" t="s">
        <v>8</v>
      </c>
      <c r="C2" s="7">
        <v>0</v>
      </c>
      <c r="D2" s="7">
        <v>4323.01</v>
      </c>
      <c r="E2" s="7">
        <v>26189.91</v>
      </c>
      <c r="F2" s="7">
        <v>4137.13</v>
      </c>
      <c r="G2" s="7">
        <v>23402.87</v>
      </c>
      <c r="H2" s="7">
        <v>18937.080000000002</v>
      </c>
      <c r="I2" s="7">
        <v>28719.35</v>
      </c>
      <c r="J2" s="7">
        <v>31238.95</v>
      </c>
      <c r="K2" s="7">
        <v>33004.839999999997</v>
      </c>
      <c r="L2" s="7">
        <v>14463.51</v>
      </c>
      <c r="M2" s="7">
        <v>7242.37</v>
      </c>
      <c r="N2" s="7">
        <v>5362.84</v>
      </c>
      <c r="O2" s="7">
        <v>2920.35</v>
      </c>
      <c r="P2" s="7">
        <v>8446.9</v>
      </c>
      <c r="Q2" s="7">
        <v>165.92</v>
      </c>
      <c r="R2" s="7">
        <v>16780.88</v>
      </c>
      <c r="S2" s="7">
        <v>23229.94</v>
      </c>
      <c r="T2" s="7">
        <v>9247.7999999999993</v>
      </c>
      <c r="U2" s="7">
        <v>3297.34</v>
      </c>
      <c r="V2" s="7">
        <f>+SUM(C2:U2)</f>
        <v>261110.99000000002</v>
      </c>
    </row>
    <row r="3" spans="1:22" x14ac:dyDescent="0.3">
      <c r="A3" s="1">
        <v>2</v>
      </c>
      <c r="B3" s="2" t="s">
        <v>8</v>
      </c>
      <c r="C3" s="7">
        <v>21666.240000000002</v>
      </c>
      <c r="D3" s="7">
        <v>6725.66</v>
      </c>
      <c r="E3" s="7">
        <v>34548.06</v>
      </c>
      <c r="F3" s="7">
        <v>9134.52</v>
      </c>
      <c r="G3" s="7">
        <v>29691.48</v>
      </c>
      <c r="H3" s="7">
        <v>35729.15</v>
      </c>
      <c r="I3" s="7">
        <v>101884.95</v>
      </c>
      <c r="J3" s="7">
        <v>52274.75</v>
      </c>
      <c r="K3" s="7">
        <v>21546.19</v>
      </c>
      <c r="L3" s="7">
        <v>22155.26</v>
      </c>
      <c r="M3" s="7">
        <v>14712.38</v>
      </c>
      <c r="N3" s="7">
        <v>3371.68</v>
      </c>
      <c r="O3" s="7">
        <v>0</v>
      </c>
      <c r="P3" s="7">
        <v>7183.06</v>
      </c>
      <c r="Q3" s="7">
        <v>3444.41</v>
      </c>
      <c r="R3" s="7">
        <v>4579.6499999999996</v>
      </c>
      <c r="S3" s="7">
        <v>16146.71</v>
      </c>
      <c r="T3" s="7">
        <v>18747.46</v>
      </c>
      <c r="U3" s="7">
        <v>0</v>
      </c>
      <c r="V3" s="7">
        <f t="shared" ref="V3:V34" si="1">+SUM(C3:U3)</f>
        <v>403541.61000000004</v>
      </c>
    </row>
    <row r="4" spans="1:22" x14ac:dyDescent="0.3">
      <c r="A4" s="1">
        <v>3</v>
      </c>
      <c r="B4" s="2" t="s">
        <v>8</v>
      </c>
      <c r="C4" s="7">
        <v>23545.38</v>
      </c>
      <c r="D4" s="7">
        <v>17256.63</v>
      </c>
      <c r="E4" s="7">
        <v>15703.6</v>
      </c>
      <c r="F4" s="7">
        <v>22031.14</v>
      </c>
      <c r="G4" s="7">
        <v>47466.97</v>
      </c>
      <c r="H4" s="7">
        <v>46930.82</v>
      </c>
      <c r="I4" s="7">
        <v>32678.03</v>
      </c>
      <c r="J4" s="7">
        <v>29037.25</v>
      </c>
      <c r="K4" s="7">
        <v>5015.8599999999997</v>
      </c>
      <c r="L4" s="7">
        <v>22219.03</v>
      </c>
      <c r="M4" s="7">
        <v>18750.3</v>
      </c>
      <c r="N4" s="7">
        <v>12027.01</v>
      </c>
      <c r="O4" s="7">
        <v>6840</v>
      </c>
      <c r="P4" s="7">
        <v>14150.44</v>
      </c>
      <c r="Q4" s="7">
        <v>3444.99</v>
      </c>
      <c r="R4" s="7">
        <v>17146.03</v>
      </c>
      <c r="S4" s="7">
        <v>15270.61</v>
      </c>
      <c r="T4" s="7">
        <v>26669.62</v>
      </c>
      <c r="U4" s="7">
        <v>0</v>
      </c>
      <c r="V4" s="7">
        <f t="shared" si="1"/>
        <v>376183.70999999996</v>
      </c>
    </row>
    <row r="5" spans="1:22" x14ac:dyDescent="0.3">
      <c r="A5" s="1">
        <v>4</v>
      </c>
      <c r="B5" s="2" t="s">
        <v>8</v>
      </c>
      <c r="C5" s="7">
        <v>38509.89</v>
      </c>
      <c r="D5" s="7">
        <v>28945.03</v>
      </c>
      <c r="E5" s="7">
        <v>28892.79</v>
      </c>
      <c r="F5" s="7">
        <v>22684.78</v>
      </c>
      <c r="G5" s="7">
        <v>37549.89</v>
      </c>
      <c r="H5" s="7">
        <v>22757.9</v>
      </c>
      <c r="I5" s="7">
        <v>22459.24</v>
      </c>
      <c r="J5" s="7">
        <v>38042.83</v>
      </c>
      <c r="K5" s="7">
        <v>392.19</v>
      </c>
      <c r="L5" s="7">
        <v>22219.03</v>
      </c>
      <c r="M5" s="7">
        <v>27658.6</v>
      </c>
      <c r="N5" s="7">
        <v>28500.85</v>
      </c>
      <c r="O5" s="7">
        <v>10025.84</v>
      </c>
      <c r="P5" s="7">
        <v>18119.46</v>
      </c>
      <c r="Q5" s="7">
        <v>6895.43</v>
      </c>
      <c r="R5" s="7">
        <v>11278.76</v>
      </c>
      <c r="S5" s="7">
        <v>23781.66</v>
      </c>
      <c r="T5" s="7">
        <v>13366.44</v>
      </c>
      <c r="U5" s="7">
        <v>12441.11</v>
      </c>
      <c r="V5" s="7">
        <f t="shared" si="1"/>
        <v>414521.71999999991</v>
      </c>
    </row>
    <row r="6" spans="1:22" x14ac:dyDescent="0.3">
      <c r="A6" s="1">
        <v>5</v>
      </c>
      <c r="B6" s="2" t="s">
        <v>8</v>
      </c>
      <c r="C6" s="7">
        <v>12230.1</v>
      </c>
      <c r="D6" s="7">
        <v>0</v>
      </c>
      <c r="E6" s="7">
        <v>19077.830000000002</v>
      </c>
      <c r="F6" s="7">
        <v>13328.96</v>
      </c>
      <c r="G6" s="7">
        <v>29581.7</v>
      </c>
      <c r="H6" s="7">
        <v>35012.089999999997</v>
      </c>
      <c r="I6" s="7">
        <v>42259</v>
      </c>
      <c r="J6" s="7">
        <v>45398.239999999998</v>
      </c>
      <c r="K6" s="7">
        <v>13290.21</v>
      </c>
      <c r="L6" s="7">
        <v>22219.03</v>
      </c>
      <c r="M6" s="7">
        <v>28374.49</v>
      </c>
      <c r="N6" s="7">
        <v>21780.26</v>
      </c>
      <c r="O6" s="7">
        <v>3185.84</v>
      </c>
      <c r="P6" s="7">
        <v>3982.3</v>
      </c>
      <c r="Q6" s="7">
        <v>3444.84</v>
      </c>
      <c r="R6" s="7">
        <v>14243.32</v>
      </c>
      <c r="S6" s="7">
        <v>24166.31</v>
      </c>
      <c r="T6" s="7">
        <v>23139.39</v>
      </c>
      <c r="U6" s="7">
        <v>0</v>
      </c>
      <c r="V6" s="7">
        <f t="shared" si="1"/>
        <v>354713.91000000003</v>
      </c>
    </row>
    <row r="7" spans="1:22" x14ac:dyDescent="0.3">
      <c r="A7" s="1">
        <v>6</v>
      </c>
      <c r="B7" s="2" t="s">
        <v>8</v>
      </c>
      <c r="C7" s="7">
        <v>29966.880000000001</v>
      </c>
      <c r="D7" s="7">
        <v>10257.66</v>
      </c>
      <c r="E7" s="7">
        <v>21034.26</v>
      </c>
      <c r="F7" s="7">
        <v>38916.22</v>
      </c>
      <c r="G7" s="7">
        <v>78471.02</v>
      </c>
      <c r="H7" s="7">
        <v>41182.129999999997</v>
      </c>
      <c r="I7" s="7">
        <v>33157.07</v>
      </c>
      <c r="J7" s="7">
        <v>18650.45</v>
      </c>
      <c r="K7" s="7">
        <v>9802.2900000000009</v>
      </c>
      <c r="L7" s="7">
        <v>37271.040000000001</v>
      </c>
      <c r="M7" s="7">
        <v>30903.69</v>
      </c>
      <c r="N7" s="7">
        <v>15886.03</v>
      </c>
      <c r="O7" s="7">
        <v>23152.22</v>
      </c>
      <c r="P7" s="7">
        <v>18821.41</v>
      </c>
      <c r="Q7" s="7">
        <v>3321.21</v>
      </c>
      <c r="R7" s="7">
        <v>28333.95</v>
      </c>
      <c r="S7" s="7">
        <v>29490.58</v>
      </c>
      <c r="T7" s="7">
        <v>22442.47</v>
      </c>
      <c r="U7" s="7">
        <v>21725.49</v>
      </c>
      <c r="V7" s="7">
        <f t="shared" si="1"/>
        <v>512786.06999999995</v>
      </c>
    </row>
    <row r="8" spans="1:22" x14ac:dyDescent="0.3">
      <c r="A8" s="1">
        <v>7</v>
      </c>
      <c r="B8" s="2" t="s">
        <v>8</v>
      </c>
      <c r="C8" s="7">
        <v>7430.71</v>
      </c>
      <c r="D8" s="7">
        <v>0</v>
      </c>
      <c r="E8" s="7">
        <v>14882.13</v>
      </c>
      <c r="F8" s="7">
        <v>13783.11</v>
      </c>
      <c r="G8" s="7">
        <v>42218.84</v>
      </c>
      <c r="H8" s="7">
        <v>23720.04</v>
      </c>
      <c r="I8" s="7">
        <v>29314.14</v>
      </c>
      <c r="J8" s="7">
        <v>36570.300000000003</v>
      </c>
      <c r="K8" s="7">
        <v>41025.760000000002</v>
      </c>
      <c r="L8" s="7">
        <v>22306.880000000001</v>
      </c>
      <c r="M8" s="7">
        <v>16667.53</v>
      </c>
      <c r="N8" s="7">
        <v>12606.01</v>
      </c>
      <c r="O8" s="7">
        <v>13918.58</v>
      </c>
      <c r="P8" s="7">
        <v>11846.3</v>
      </c>
      <c r="Q8" s="7">
        <v>9977.59</v>
      </c>
      <c r="R8" s="7">
        <v>0</v>
      </c>
      <c r="S8" s="7">
        <v>0</v>
      </c>
      <c r="T8" s="7">
        <v>16985.490000000002</v>
      </c>
      <c r="U8" s="7">
        <v>15057.38</v>
      </c>
      <c r="V8" s="7">
        <f t="shared" si="1"/>
        <v>328310.78999999998</v>
      </c>
    </row>
    <row r="9" spans="1:22" x14ac:dyDescent="0.3">
      <c r="A9" s="1">
        <v>8</v>
      </c>
      <c r="B9" s="2" t="s">
        <v>8</v>
      </c>
      <c r="C9" s="7">
        <v>3237.26</v>
      </c>
      <c r="D9" s="7">
        <v>3446.9</v>
      </c>
      <c r="E9" s="7">
        <v>15783.52</v>
      </c>
      <c r="F9" s="7">
        <v>13053.03</v>
      </c>
      <c r="G9" s="7">
        <v>44513.94</v>
      </c>
      <c r="H9" s="7">
        <v>23558.21</v>
      </c>
      <c r="I9" s="7">
        <v>19292.04</v>
      </c>
      <c r="J9" s="7">
        <v>29845.16</v>
      </c>
      <c r="K9" s="7">
        <v>20195.11</v>
      </c>
      <c r="L9" s="7">
        <v>17826.330000000002</v>
      </c>
      <c r="M9" s="7">
        <v>15861.08</v>
      </c>
      <c r="N9" s="7">
        <v>17774.04</v>
      </c>
      <c r="O9" s="7">
        <v>0</v>
      </c>
      <c r="P9" s="7">
        <v>8799.84</v>
      </c>
      <c r="Q9" s="7">
        <v>3059.13</v>
      </c>
      <c r="R9" s="7">
        <v>0</v>
      </c>
      <c r="S9" s="7">
        <v>0</v>
      </c>
      <c r="T9" s="7">
        <v>16085.32</v>
      </c>
      <c r="U9" s="7">
        <v>16423.45</v>
      </c>
      <c r="V9" s="7">
        <f t="shared" si="1"/>
        <v>268754.36</v>
      </c>
    </row>
    <row r="10" spans="1:22" x14ac:dyDescent="0.3">
      <c r="A10" s="1">
        <v>9</v>
      </c>
      <c r="B10" s="2" t="s">
        <v>8</v>
      </c>
      <c r="C10" s="7">
        <v>0</v>
      </c>
      <c r="D10" s="7">
        <v>11673.76</v>
      </c>
      <c r="E10" s="7">
        <v>9818.73</v>
      </c>
      <c r="F10" s="7">
        <v>21394.95</v>
      </c>
      <c r="G10" s="7">
        <v>37656.11</v>
      </c>
      <c r="H10" s="7">
        <v>18934.310000000001</v>
      </c>
      <c r="I10" s="7">
        <v>19292.04</v>
      </c>
      <c r="J10" s="7">
        <v>15973.46</v>
      </c>
      <c r="K10" s="7">
        <v>42861.43</v>
      </c>
      <c r="L10" s="7">
        <v>105627.22</v>
      </c>
      <c r="M10" s="7">
        <v>0</v>
      </c>
      <c r="N10" s="7">
        <v>22622.67</v>
      </c>
      <c r="O10" s="7">
        <v>0</v>
      </c>
      <c r="P10" s="7">
        <v>0</v>
      </c>
      <c r="Q10" s="7">
        <v>3026.93</v>
      </c>
      <c r="R10" s="7">
        <v>0</v>
      </c>
      <c r="S10" s="7">
        <v>19724.259999999998</v>
      </c>
      <c r="T10" s="7">
        <v>14973.8</v>
      </c>
      <c r="U10" s="7">
        <v>3077.52</v>
      </c>
      <c r="V10" s="7">
        <f t="shared" si="1"/>
        <v>346657.19</v>
      </c>
    </row>
    <row r="11" spans="1:22" x14ac:dyDescent="0.3">
      <c r="A11" s="1">
        <v>10</v>
      </c>
      <c r="B11" s="2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19292.04</v>
      </c>
      <c r="J11" s="7">
        <v>46504.86</v>
      </c>
      <c r="K11" s="7">
        <v>119854.85</v>
      </c>
      <c r="L11" s="7">
        <v>17826.330000000002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9247.7999999999993</v>
      </c>
      <c r="U11" s="7">
        <v>0</v>
      </c>
      <c r="V11" s="7">
        <f t="shared" si="1"/>
        <v>212725.88</v>
      </c>
    </row>
    <row r="12" spans="1:22" x14ac:dyDescent="0.3">
      <c r="A12" s="1">
        <v>11</v>
      </c>
      <c r="B12" s="2" t="s">
        <v>8</v>
      </c>
      <c r="C12" s="7">
        <v>11455.83</v>
      </c>
      <c r="D12" s="7">
        <v>21012.37</v>
      </c>
      <c r="E12" s="7">
        <v>6037.99</v>
      </c>
      <c r="F12" s="7">
        <v>24911.52</v>
      </c>
      <c r="G12" s="7">
        <v>50124.53</v>
      </c>
      <c r="H12" s="7">
        <v>37846.57</v>
      </c>
      <c r="I12" s="7">
        <v>18318.580000000002</v>
      </c>
      <c r="J12" s="7">
        <v>32889.93</v>
      </c>
      <c r="K12" s="7">
        <v>25084.92</v>
      </c>
      <c r="L12" s="7">
        <v>17826.330000000002</v>
      </c>
      <c r="M12" s="7">
        <v>26770.55</v>
      </c>
      <c r="N12" s="7">
        <v>19655.669999999998</v>
      </c>
      <c r="O12" s="7">
        <v>12950.37</v>
      </c>
      <c r="P12" s="7">
        <v>9836.2800000000007</v>
      </c>
      <c r="Q12" s="7">
        <v>6743.52</v>
      </c>
      <c r="R12" s="7">
        <v>12185.82</v>
      </c>
      <c r="S12" s="7">
        <v>38908.35</v>
      </c>
      <c r="T12" s="7">
        <v>31308.39</v>
      </c>
      <c r="U12" s="7">
        <v>15854.19</v>
      </c>
      <c r="V12" s="7">
        <f t="shared" si="1"/>
        <v>419721.71</v>
      </c>
    </row>
    <row r="13" spans="1:22" x14ac:dyDescent="0.3">
      <c r="A13" s="1">
        <v>12</v>
      </c>
      <c r="B13" s="2" t="s">
        <v>3</v>
      </c>
      <c r="C13" s="7">
        <v>8445.7800000000007</v>
      </c>
      <c r="D13" s="7">
        <v>0</v>
      </c>
      <c r="E13" s="7">
        <v>19317.05</v>
      </c>
      <c r="F13" s="7">
        <v>12979.18</v>
      </c>
      <c r="G13" s="7">
        <v>47281.53</v>
      </c>
      <c r="H13" s="7">
        <v>14406.13</v>
      </c>
      <c r="I13" s="7">
        <v>106725.68</v>
      </c>
      <c r="J13" s="7">
        <v>112921.43</v>
      </c>
      <c r="K13" s="7">
        <v>28159.78</v>
      </c>
      <c r="L13" s="7">
        <v>34444.43</v>
      </c>
      <c r="M13" s="7">
        <v>7699.12</v>
      </c>
      <c r="N13" s="7">
        <v>12337.06</v>
      </c>
      <c r="O13" s="7">
        <v>13362.92</v>
      </c>
      <c r="P13" s="7">
        <v>4480.09</v>
      </c>
      <c r="Q13" s="7">
        <v>11915.84</v>
      </c>
      <c r="R13" s="7">
        <v>0</v>
      </c>
      <c r="S13" s="7">
        <v>34095.32</v>
      </c>
      <c r="T13" s="7">
        <v>16555.77</v>
      </c>
      <c r="U13" s="7">
        <v>21584.07</v>
      </c>
      <c r="V13" s="7">
        <f t="shared" si="1"/>
        <v>506711.18000000011</v>
      </c>
    </row>
    <row r="14" spans="1:22" x14ac:dyDescent="0.3">
      <c r="A14" s="1">
        <v>13</v>
      </c>
      <c r="B14" s="2" t="s">
        <v>3</v>
      </c>
      <c r="C14" s="7">
        <v>3626.55</v>
      </c>
      <c r="D14" s="7">
        <v>3800</v>
      </c>
      <c r="E14" s="7">
        <v>14426.55</v>
      </c>
      <c r="F14" s="7">
        <v>29488.04</v>
      </c>
      <c r="G14" s="7">
        <v>41919.57</v>
      </c>
      <c r="H14" s="7">
        <v>21846.28</v>
      </c>
      <c r="I14" s="7">
        <v>20707.96</v>
      </c>
      <c r="J14" s="7">
        <v>25633.66</v>
      </c>
      <c r="K14" s="7">
        <v>51039.53</v>
      </c>
      <c r="L14" s="7">
        <v>23988.9</v>
      </c>
      <c r="M14" s="7">
        <v>15959.31</v>
      </c>
      <c r="N14" s="7">
        <v>9021.3799999999992</v>
      </c>
      <c r="O14" s="7">
        <v>11451.43</v>
      </c>
      <c r="P14" s="7">
        <v>186.31</v>
      </c>
      <c r="Q14" s="7">
        <v>4004.57</v>
      </c>
      <c r="R14" s="7">
        <v>13816.76</v>
      </c>
      <c r="S14" s="7">
        <v>22920.37</v>
      </c>
      <c r="T14" s="7">
        <v>14375.16</v>
      </c>
      <c r="U14" s="7">
        <v>0</v>
      </c>
      <c r="V14" s="7">
        <f t="shared" si="1"/>
        <v>328212.32999999996</v>
      </c>
    </row>
    <row r="15" spans="1:22" x14ac:dyDescent="0.3">
      <c r="A15" s="1">
        <v>14</v>
      </c>
      <c r="B15" s="2" t="s">
        <v>3</v>
      </c>
      <c r="C15" s="7">
        <v>3625.67</v>
      </c>
      <c r="D15" s="7">
        <v>0</v>
      </c>
      <c r="E15" s="7">
        <v>18921.28</v>
      </c>
      <c r="F15" s="7">
        <v>10494.66</v>
      </c>
      <c r="G15" s="7">
        <v>25481.64</v>
      </c>
      <c r="H15" s="7">
        <v>26359.67</v>
      </c>
      <c r="I15" s="7">
        <v>20186.939999999999</v>
      </c>
      <c r="J15" s="7">
        <v>52247.69</v>
      </c>
      <c r="K15" s="7">
        <v>25729.79</v>
      </c>
      <c r="L15" s="7">
        <v>15154.65</v>
      </c>
      <c r="M15" s="7">
        <v>13504.97</v>
      </c>
      <c r="N15" s="7">
        <v>13648.24</v>
      </c>
      <c r="O15" s="7">
        <v>7079.64</v>
      </c>
      <c r="P15" s="7">
        <v>4977.88</v>
      </c>
      <c r="Q15" s="7">
        <v>7935.63</v>
      </c>
      <c r="R15" s="7">
        <v>3469.03</v>
      </c>
      <c r="S15" s="7">
        <v>22646.04</v>
      </c>
      <c r="T15" s="7">
        <v>17893.8</v>
      </c>
      <c r="U15" s="7">
        <v>14487.65</v>
      </c>
      <c r="V15" s="7">
        <f t="shared" si="1"/>
        <v>303844.87</v>
      </c>
    </row>
    <row r="16" spans="1:22" x14ac:dyDescent="0.3">
      <c r="A16" s="1">
        <v>15</v>
      </c>
      <c r="B16" s="2" t="s">
        <v>3</v>
      </c>
      <c r="C16" s="7">
        <v>3626.55</v>
      </c>
      <c r="D16" s="7">
        <v>0</v>
      </c>
      <c r="E16" s="7">
        <v>33100.879999999997</v>
      </c>
      <c r="F16" s="7">
        <v>10031.48</v>
      </c>
      <c r="G16" s="7">
        <v>33384.089999999997</v>
      </c>
      <c r="H16" s="7">
        <v>29286.67</v>
      </c>
      <c r="I16" s="7">
        <v>31865.52</v>
      </c>
      <c r="J16" s="7">
        <v>38218.519999999997</v>
      </c>
      <c r="K16" s="7">
        <v>44024.66</v>
      </c>
      <c r="L16" s="7">
        <v>25779.88</v>
      </c>
      <c r="M16" s="7">
        <v>9207.26</v>
      </c>
      <c r="N16" s="7">
        <v>23913.82</v>
      </c>
      <c r="O16" s="7">
        <v>6239.12</v>
      </c>
      <c r="P16" s="7">
        <v>3783.19</v>
      </c>
      <c r="Q16" s="7">
        <v>13668.12</v>
      </c>
      <c r="R16" s="7">
        <v>26063.65</v>
      </c>
      <c r="S16" s="7">
        <v>47231.7</v>
      </c>
      <c r="T16" s="7">
        <v>9247.7999999999993</v>
      </c>
      <c r="U16" s="7">
        <v>7598.1</v>
      </c>
      <c r="V16" s="7">
        <f t="shared" si="1"/>
        <v>396271.01</v>
      </c>
    </row>
    <row r="17" spans="1:22" x14ac:dyDescent="0.3">
      <c r="A17" s="1">
        <v>16</v>
      </c>
      <c r="B17" s="2" t="s">
        <v>3</v>
      </c>
      <c r="C17" s="7">
        <v>0</v>
      </c>
      <c r="D17" s="7">
        <v>0</v>
      </c>
      <c r="E17" s="7">
        <v>45773.27</v>
      </c>
      <c r="F17" s="7">
        <v>36831.870000000003</v>
      </c>
      <c r="G17" s="7">
        <v>75061.960000000006</v>
      </c>
      <c r="H17" s="7">
        <v>29804.36</v>
      </c>
      <c r="I17" s="7">
        <v>17707.07</v>
      </c>
      <c r="J17" s="7">
        <v>29960.22</v>
      </c>
      <c r="K17" s="7">
        <v>9659.2999999999993</v>
      </c>
      <c r="L17" s="7">
        <v>33439.26</v>
      </c>
      <c r="M17" s="7">
        <v>4555.68</v>
      </c>
      <c r="N17" s="7">
        <v>13204.96</v>
      </c>
      <c r="O17" s="7">
        <v>3858.41</v>
      </c>
      <c r="P17" s="7">
        <v>3728.55</v>
      </c>
      <c r="Q17" s="7">
        <v>10549.5</v>
      </c>
      <c r="R17" s="7">
        <v>90657.42</v>
      </c>
      <c r="S17" s="7">
        <v>9146.0300000000007</v>
      </c>
      <c r="T17" s="7">
        <v>28473.47</v>
      </c>
      <c r="U17" s="7">
        <v>13064.46</v>
      </c>
      <c r="V17" s="7">
        <f t="shared" si="1"/>
        <v>455475.79</v>
      </c>
    </row>
    <row r="18" spans="1:22" x14ac:dyDescent="0.3">
      <c r="A18" s="1">
        <v>17</v>
      </c>
      <c r="B18" s="2" t="s">
        <v>3</v>
      </c>
      <c r="C18" s="7">
        <v>0</v>
      </c>
      <c r="D18" s="7">
        <v>0</v>
      </c>
      <c r="E18" s="7">
        <v>0</v>
      </c>
      <c r="F18" s="7">
        <v>1305.28</v>
      </c>
      <c r="G18" s="7">
        <v>23915.94</v>
      </c>
      <c r="H18" s="7">
        <v>14406.13</v>
      </c>
      <c r="I18" s="7">
        <v>24929.09</v>
      </c>
      <c r="J18" s="7">
        <v>27097.35</v>
      </c>
      <c r="K18" s="7">
        <v>24848.13</v>
      </c>
      <c r="L18" s="7">
        <v>28991.7</v>
      </c>
      <c r="M18" s="7">
        <v>10478.24</v>
      </c>
      <c r="N18" s="7">
        <v>0</v>
      </c>
      <c r="O18" s="7">
        <v>3185.2</v>
      </c>
      <c r="P18" s="7">
        <v>3782.57</v>
      </c>
      <c r="Q18" s="7">
        <v>6766.41</v>
      </c>
      <c r="R18" s="7">
        <v>0</v>
      </c>
      <c r="S18" s="7">
        <v>9099.76</v>
      </c>
      <c r="T18" s="7">
        <v>15872.56</v>
      </c>
      <c r="U18" s="7">
        <v>0</v>
      </c>
      <c r="V18" s="7">
        <f t="shared" si="1"/>
        <v>194678.36000000004</v>
      </c>
    </row>
    <row r="19" spans="1:22" x14ac:dyDescent="0.3">
      <c r="A19" s="1">
        <v>18</v>
      </c>
      <c r="B19" s="2" t="s">
        <v>3</v>
      </c>
      <c r="C19" s="7">
        <v>4159.3</v>
      </c>
      <c r="D19" s="7">
        <v>0</v>
      </c>
      <c r="E19" s="7">
        <v>36813.69</v>
      </c>
      <c r="F19" s="7">
        <v>5647.08</v>
      </c>
      <c r="G19" s="7">
        <v>19181.419999999998</v>
      </c>
      <c r="H19" s="7">
        <v>24848.61</v>
      </c>
      <c r="I19" s="7">
        <v>22212.48</v>
      </c>
      <c r="J19" s="7">
        <v>17701.52</v>
      </c>
      <c r="K19" s="7">
        <v>4960.18</v>
      </c>
      <c r="L19" s="7">
        <v>15154.65</v>
      </c>
      <c r="M19" s="7">
        <v>0</v>
      </c>
      <c r="N19" s="7">
        <v>12042.45</v>
      </c>
      <c r="O19" s="7">
        <v>18599.23</v>
      </c>
      <c r="P19" s="7">
        <v>7567.12</v>
      </c>
      <c r="Q19" s="7">
        <v>21698.48</v>
      </c>
      <c r="R19" s="7">
        <v>9756.6200000000008</v>
      </c>
      <c r="S19" s="7">
        <v>4221.24</v>
      </c>
      <c r="T19" s="7">
        <v>14880.54</v>
      </c>
      <c r="U19" s="7">
        <v>0</v>
      </c>
      <c r="V19" s="7">
        <f t="shared" si="1"/>
        <v>239444.61000000002</v>
      </c>
    </row>
    <row r="20" spans="1:22" x14ac:dyDescent="0.3">
      <c r="A20" s="1">
        <v>19</v>
      </c>
      <c r="B20" s="2" t="s">
        <v>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f t="shared" si="1"/>
        <v>0</v>
      </c>
    </row>
    <row r="21" spans="1:22" x14ac:dyDescent="0.3">
      <c r="A21" s="1">
        <v>20</v>
      </c>
      <c r="B21" s="2" t="s">
        <v>2</v>
      </c>
      <c r="C21" s="7">
        <v>21799.68</v>
      </c>
      <c r="D21" s="7">
        <v>28597.72</v>
      </c>
      <c r="E21" s="7">
        <v>29081.57</v>
      </c>
      <c r="F21" s="7">
        <v>32884.75</v>
      </c>
      <c r="G21" s="7">
        <v>59625.25</v>
      </c>
      <c r="H21" s="7">
        <v>50969.85</v>
      </c>
      <c r="I21" s="7">
        <v>32097.14</v>
      </c>
      <c r="J21" s="7">
        <v>28035.119999999999</v>
      </c>
      <c r="K21" s="7">
        <v>41663.68</v>
      </c>
      <c r="L21" s="7">
        <v>84422.59</v>
      </c>
      <c r="M21" s="7">
        <v>71406.64</v>
      </c>
      <c r="N21" s="7">
        <v>35417.699999999997</v>
      </c>
      <c r="O21" s="7">
        <v>9823.01</v>
      </c>
      <c r="P21" s="7">
        <v>14040.11</v>
      </c>
      <c r="Q21" s="7">
        <v>269908.36</v>
      </c>
      <c r="R21" s="7">
        <v>37949.08</v>
      </c>
      <c r="S21" s="7">
        <v>76873.94</v>
      </c>
      <c r="T21" s="7">
        <v>71359.75</v>
      </c>
      <c r="U21" s="7">
        <v>32244.240000000002</v>
      </c>
      <c r="V21" s="7">
        <f t="shared" si="1"/>
        <v>1028200.1799999999</v>
      </c>
    </row>
    <row r="22" spans="1:22" x14ac:dyDescent="0.3">
      <c r="A22" s="1">
        <v>21</v>
      </c>
      <c r="B22" s="2" t="s">
        <v>2</v>
      </c>
      <c r="C22" s="7">
        <v>6207.83</v>
      </c>
      <c r="D22" s="7">
        <v>13913.27</v>
      </c>
      <c r="E22" s="7">
        <v>36330.71</v>
      </c>
      <c r="F22" s="7">
        <v>39836.050000000003</v>
      </c>
      <c r="G22" s="7">
        <v>28473.25</v>
      </c>
      <c r="H22" s="7">
        <v>46530.92</v>
      </c>
      <c r="I22" s="7">
        <v>35680.379999999997</v>
      </c>
      <c r="J22" s="7">
        <v>43803.95</v>
      </c>
      <c r="K22" s="7">
        <v>51729.599999999999</v>
      </c>
      <c r="L22" s="7">
        <v>39843.800000000003</v>
      </c>
      <c r="M22" s="7">
        <v>34476.379999999997</v>
      </c>
      <c r="N22" s="7">
        <v>16188.73</v>
      </c>
      <c r="O22" s="7">
        <v>7786.85</v>
      </c>
      <c r="P22" s="7">
        <v>21663.1</v>
      </c>
      <c r="Q22" s="7">
        <v>4749.2700000000004</v>
      </c>
      <c r="R22" s="7">
        <v>27493.33</v>
      </c>
      <c r="S22" s="7">
        <v>51340.7</v>
      </c>
      <c r="T22" s="7">
        <v>17855.740000000002</v>
      </c>
      <c r="U22" s="7">
        <v>23647.81</v>
      </c>
      <c r="V22" s="7">
        <f t="shared" si="1"/>
        <v>547551.66999999993</v>
      </c>
    </row>
    <row r="23" spans="1:22" x14ac:dyDescent="0.3">
      <c r="A23" s="1">
        <v>22</v>
      </c>
      <c r="B23" s="2" t="s">
        <v>2</v>
      </c>
      <c r="C23" s="7">
        <v>22050.15</v>
      </c>
      <c r="D23" s="7">
        <v>31674.48</v>
      </c>
      <c r="E23" s="7">
        <v>20495.97</v>
      </c>
      <c r="F23" s="7">
        <v>36711.18</v>
      </c>
      <c r="G23" s="7">
        <v>41275.339999999997</v>
      </c>
      <c r="H23" s="7">
        <v>46034.46</v>
      </c>
      <c r="I23" s="7">
        <v>27894.16</v>
      </c>
      <c r="J23" s="7">
        <v>28626.240000000002</v>
      </c>
      <c r="K23" s="7">
        <v>57162.7</v>
      </c>
      <c r="L23" s="7">
        <v>45892.63</v>
      </c>
      <c r="M23" s="7">
        <v>53532.3</v>
      </c>
      <c r="N23" s="7">
        <v>28830.34</v>
      </c>
      <c r="O23" s="7">
        <v>18915.93</v>
      </c>
      <c r="P23" s="7">
        <v>12898.6</v>
      </c>
      <c r="Q23" s="7">
        <v>20996.22</v>
      </c>
      <c r="R23" s="7">
        <v>20932.61</v>
      </c>
      <c r="S23" s="7">
        <v>43172.53</v>
      </c>
      <c r="T23" s="7">
        <v>30302.09</v>
      </c>
      <c r="U23" s="7">
        <v>31153.97</v>
      </c>
      <c r="V23" s="7">
        <f t="shared" si="1"/>
        <v>618551.89999999991</v>
      </c>
    </row>
    <row r="24" spans="1:22" x14ac:dyDescent="0.3">
      <c r="A24" s="1">
        <v>23</v>
      </c>
      <c r="B24" s="2" t="s">
        <v>2</v>
      </c>
      <c r="C24" s="7">
        <v>22389.08</v>
      </c>
      <c r="D24" s="7">
        <v>10258.4</v>
      </c>
      <c r="E24" s="7">
        <v>0</v>
      </c>
      <c r="F24" s="7">
        <v>33833.08</v>
      </c>
      <c r="G24" s="7">
        <v>47910.15</v>
      </c>
      <c r="H24" s="7">
        <v>26176.07</v>
      </c>
      <c r="I24" s="7">
        <v>40867.25</v>
      </c>
      <c r="J24" s="7">
        <v>42497.38</v>
      </c>
      <c r="K24" s="7">
        <v>39436.160000000003</v>
      </c>
      <c r="L24" s="7">
        <v>28342.31</v>
      </c>
      <c r="M24" s="7">
        <v>39586.300000000003</v>
      </c>
      <c r="N24" s="7">
        <v>7905.63</v>
      </c>
      <c r="O24" s="7">
        <v>6424.78</v>
      </c>
      <c r="P24" s="7">
        <v>22143.93</v>
      </c>
      <c r="Q24" s="7">
        <v>14776.83</v>
      </c>
      <c r="R24" s="7">
        <v>16826.68</v>
      </c>
      <c r="S24" s="7">
        <v>44110.78</v>
      </c>
      <c r="T24" s="7">
        <v>16550.45</v>
      </c>
      <c r="U24" s="7">
        <v>13043.2</v>
      </c>
      <c r="V24" s="7">
        <f t="shared" si="1"/>
        <v>473078.46000000008</v>
      </c>
    </row>
    <row r="25" spans="1:22" x14ac:dyDescent="0.3">
      <c r="A25" s="1">
        <v>24</v>
      </c>
      <c r="B25" s="2" t="s">
        <v>2</v>
      </c>
      <c r="C25" s="7">
        <v>23706.69</v>
      </c>
      <c r="D25" s="7">
        <v>38055.54</v>
      </c>
      <c r="E25" s="7">
        <v>38300.93</v>
      </c>
      <c r="F25" s="7">
        <v>224311.69</v>
      </c>
      <c r="G25" s="7">
        <v>41979.61</v>
      </c>
      <c r="H25" s="7">
        <v>34272.910000000003</v>
      </c>
      <c r="I25" s="7">
        <v>32006.33</v>
      </c>
      <c r="J25" s="7">
        <v>45951.92</v>
      </c>
      <c r="K25" s="7">
        <v>53656.97</v>
      </c>
      <c r="L25" s="7">
        <v>84148.11</v>
      </c>
      <c r="M25" s="7">
        <v>68265.42</v>
      </c>
      <c r="N25" s="7">
        <v>59119.82</v>
      </c>
      <c r="O25" s="7">
        <v>40431.360000000001</v>
      </c>
      <c r="P25" s="7">
        <v>44835.16</v>
      </c>
      <c r="Q25" s="7">
        <v>24052.34</v>
      </c>
      <c r="R25" s="7">
        <v>40752.959999999999</v>
      </c>
      <c r="S25" s="7">
        <v>87861.55</v>
      </c>
      <c r="T25" s="7">
        <v>55317.56</v>
      </c>
      <c r="U25" s="7">
        <v>37386.33</v>
      </c>
      <c r="V25" s="7">
        <f t="shared" si="1"/>
        <v>1074413.2</v>
      </c>
    </row>
    <row r="26" spans="1:22" x14ac:dyDescent="0.3">
      <c r="A26" s="1">
        <v>25</v>
      </c>
      <c r="B26" s="2" t="s">
        <v>2</v>
      </c>
      <c r="C26" s="7">
        <v>6207.83</v>
      </c>
      <c r="D26" s="7">
        <v>22523.119999999999</v>
      </c>
      <c r="E26" s="7">
        <v>23306.37</v>
      </c>
      <c r="F26" s="7">
        <v>36784.800000000003</v>
      </c>
      <c r="G26" s="7">
        <v>30951.48</v>
      </c>
      <c r="H26" s="7">
        <v>49375.58</v>
      </c>
      <c r="I26" s="7">
        <v>28435.43</v>
      </c>
      <c r="J26" s="7">
        <v>10999.22</v>
      </c>
      <c r="K26" s="7">
        <v>38586.589999999997</v>
      </c>
      <c r="L26" s="7">
        <v>34896.769999999997</v>
      </c>
      <c r="M26" s="7">
        <v>41310.53</v>
      </c>
      <c r="N26" s="7">
        <v>15382.96</v>
      </c>
      <c r="O26" s="7">
        <v>11398.21</v>
      </c>
      <c r="P26" s="7">
        <v>27423.62</v>
      </c>
      <c r="Q26" s="7">
        <v>14107.26</v>
      </c>
      <c r="R26" s="7">
        <v>27092.92</v>
      </c>
      <c r="S26" s="7">
        <v>50230.13</v>
      </c>
      <c r="T26" s="7">
        <v>15888.5</v>
      </c>
      <c r="U26" s="7">
        <v>10088.49</v>
      </c>
      <c r="V26" s="7">
        <f t="shared" si="1"/>
        <v>494989.81</v>
      </c>
    </row>
    <row r="27" spans="1:22" x14ac:dyDescent="0.3">
      <c r="A27" s="1">
        <v>26</v>
      </c>
      <c r="B27" s="2" t="s">
        <v>2</v>
      </c>
      <c r="C27" s="7">
        <v>15717.23</v>
      </c>
      <c r="D27" s="7">
        <v>17086</v>
      </c>
      <c r="E27" s="7">
        <v>31820.11</v>
      </c>
      <c r="F27" s="7">
        <v>43853.22</v>
      </c>
      <c r="G27" s="7">
        <v>36096.53</v>
      </c>
      <c r="H27" s="7">
        <v>38266.339999999997</v>
      </c>
      <c r="I27" s="7">
        <v>21852.74</v>
      </c>
      <c r="J27" s="7">
        <v>37964.550000000003</v>
      </c>
      <c r="K27" s="7">
        <v>33869.769999999997</v>
      </c>
      <c r="L27" s="7">
        <v>24073.16</v>
      </c>
      <c r="M27" s="7">
        <v>40472.129999999997</v>
      </c>
      <c r="N27" s="7">
        <v>7504.42</v>
      </c>
      <c r="O27" s="7">
        <v>10159.27</v>
      </c>
      <c r="P27" s="7">
        <v>9207.0300000000007</v>
      </c>
      <c r="Q27" s="7">
        <v>147.5</v>
      </c>
      <c r="R27" s="7">
        <v>15831.85</v>
      </c>
      <c r="S27" s="7">
        <v>45942.44</v>
      </c>
      <c r="T27" s="7">
        <v>25656.91</v>
      </c>
      <c r="U27" s="7">
        <v>12568.08</v>
      </c>
      <c r="V27" s="7">
        <f t="shared" si="1"/>
        <v>468089.27999999997</v>
      </c>
    </row>
    <row r="28" spans="1:22" x14ac:dyDescent="0.3">
      <c r="A28" s="1">
        <v>27</v>
      </c>
      <c r="B28" s="2" t="s">
        <v>2</v>
      </c>
      <c r="C28" s="7">
        <v>5723.95</v>
      </c>
      <c r="D28" s="7">
        <v>20428.439999999999</v>
      </c>
      <c r="E28" s="7">
        <v>33348.67</v>
      </c>
      <c r="F28" s="7">
        <v>112736.93</v>
      </c>
      <c r="G28" s="7">
        <v>40253.629999999997</v>
      </c>
      <c r="H28" s="7">
        <v>31637.119999999999</v>
      </c>
      <c r="I28" s="7">
        <v>17710.3</v>
      </c>
      <c r="J28" s="7">
        <v>24044</v>
      </c>
      <c r="K28" s="7">
        <v>47701.11</v>
      </c>
      <c r="L28" s="7">
        <v>33971.949999999997</v>
      </c>
      <c r="M28" s="7">
        <v>45924.35</v>
      </c>
      <c r="N28" s="7">
        <v>25195.02</v>
      </c>
      <c r="O28" s="7">
        <v>3716.79</v>
      </c>
      <c r="P28" s="7">
        <v>8517.7099999999991</v>
      </c>
      <c r="Q28" s="7">
        <v>147.5</v>
      </c>
      <c r="R28" s="7">
        <v>28575.9</v>
      </c>
      <c r="S28" s="7">
        <v>47505.15</v>
      </c>
      <c r="T28" s="7">
        <v>20035.650000000001</v>
      </c>
      <c r="U28" s="7">
        <v>3880.99</v>
      </c>
      <c r="V28" s="7">
        <f t="shared" si="1"/>
        <v>551055.16</v>
      </c>
    </row>
    <row r="29" spans="1:22" x14ac:dyDescent="0.3">
      <c r="A29" s="1">
        <v>28</v>
      </c>
      <c r="B29" s="2" t="s">
        <v>2</v>
      </c>
      <c r="C29" s="7">
        <v>17114.73</v>
      </c>
      <c r="D29" s="7">
        <v>20193.34</v>
      </c>
      <c r="E29" s="7">
        <v>46447.21</v>
      </c>
      <c r="F29" s="7">
        <v>20649.03</v>
      </c>
      <c r="G29" s="7">
        <v>106057.54</v>
      </c>
      <c r="H29" s="7">
        <v>32736.14</v>
      </c>
      <c r="I29" s="7">
        <v>21779.66</v>
      </c>
      <c r="J29" s="7">
        <v>45140.19</v>
      </c>
      <c r="K29" s="7">
        <v>57501.73</v>
      </c>
      <c r="L29" s="7">
        <v>68334.42</v>
      </c>
      <c r="M29" s="7">
        <v>53589.77</v>
      </c>
      <c r="N29" s="7">
        <v>33991.050000000003</v>
      </c>
      <c r="O29" s="7">
        <v>8727.42</v>
      </c>
      <c r="P29" s="7">
        <v>6474.48</v>
      </c>
      <c r="Q29" s="7">
        <v>18558.46</v>
      </c>
      <c r="R29" s="7">
        <v>24861.82</v>
      </c>
      <c r="S29" s="7">
        <v>40466.07</v>
      </c>
      <c r="T29" s="7">
        <v>41828.89</v>
      </c>
      <c r="U29" s="7">
        <v>13771.67</v>
      </c>
      <c r="V29" s="7">
        <f t="shared" si="1"/>
        <v>678223.61999999988</v>
      </c>
    </row>
    <row r="30" spans="1:22" x14ac:dyDescent="0.3">
      <c r="A30" s="1">
        <v>29</v>
      </c>
      <c r="B30" s="2" t="s">
        <v>2</v>
      </c>
      <c r="C30" s="7">
        <v>5089.8500000000004</v>
      </c>
      <c r="D30" s="7">
        <v>8395.33</v>
      </c>
      <c r="E30" s="7">
        <v>9168.14</v>
      </c>
      <c r="F30" s="7">
        <v>9177</v>
      </c>
      <c r="G30" s="7">
        <v>16236.15</v>
      </c>
      <c r="H30" s="7">
        <v>38899.54</v>
      </c>
      <c r="I30" s="7">
        <v>27137.83</v>
      </c>
      <c r="J30" s="7">
        <v>31039.73</v>
      </c>
      <c r="K30" s="7">
        <v>74459.710000000006</v>
      </c>
      <c r="L30" s="7">
        <v>94252.13</v>
      </c>
      <c r="M30" s="7">
        <v>64178.44</v>
      </c>
      <c r="N30" s="7">
        <v>26340.99</v>
      </c>
      <c r="O30" s="7">
        <v>2477.86</v>
      </c>
      <c r="P30" s="7">
        <v>9247.7999999999993</v>
      </c>
      <c r="Q30" s="7">
        <v>0</v>
      </c>
      <c r="R30" s="7">
        <v>15752.2</v>
      </c>
      <c r="S30" s="7">
        <v>25115.040000000001</v>
      </c>
      <c r="T30" s="7">
        <v>46443.76</v>
      </c>
      <c r="U30" s="7">
        <v>0</v>
      </c>
      <c r="V30" s="7">
        <f t="shared" si="1"/>
        <v>503411.5</v>
      </c>
    </row>
    <row r="31" spans="1:22" x14ac:dyDescent="0.3">
      <c r="A31" s="1">
        <v>30</v>
      </c>
      <c r="B31" s="2" t="s">
        <v>4</v>
      </c>
      <c r="C31" s="7">
        <v>40707.96</v>
      </c>
      <c r="D31" s="7">
        <v>97809.43</v>
      </c>
      <c r="E31" s="7">
        <v>56527.55</v>
      </c>
      <c r="F31" s="7">
        <v>60820.09</v>
      </c>
      <c r="G31" s="7">
        <v>88521.74</v>
      </c>
      <c r="H31" s="7">
        <v>124142.27</v>
      </c>
      <c r="I31" s="7">
        <v>96630.16</v>
      </c>
      <c r="J31" s="7">
        <v>111484.45</v>
      </c>
      <c r="K31" s="7">
        <v>123969.77</v>
      </c>
      <c r="L31" s="7">
        <v>73133.45</v>
      </c>
      <c r="M31" s="7">
        <v>81924.649999999994</v>
      </c>
      <c r="N31" s="7">
        <v>30341.45</v>
      </c>
      <c r="O31" s="7">
        <v>60417.08</v>
      </c>
      <c r="P31" s="7">
        <v>55992.61</v>
      </c>
      <c r="Q31" s="7">
        <v>53114.720000000001</v>
      </c>
      <c r="R31" s="7">
        <v>100795.74</v>
      </c>
      <c r="S31" s="7">
        <v>119669.66</v>
      </c>
      <c r="T31" s="7">
        <v>59321.89</v>
      </c>
      <c r="U31" s="7">
        <v>72937.66</v>
      </c>
      <c r="V31" s="7">
        <f t="shared" si="1"/>
        <v>1508262.3299999996</v>
      </c>
    </row>
    <row r="32" spans="1:22" x14ac:dyDescent="0.3">
      <c r="A32" s="1">
        <v>32</v>
      </c>
      <c r="B32" s="2" t="s">
        <v>7</v>
      </c>
      <c r="C32" s="7">
        <v>0</v>
      </c>
      <c r="D32" s="7">
        <v>0</v>
      </c>
      <c r="E32" s="7">
        <v>0</v>
      </c>
      <c r="F32" s="7">
        <v>0</v>
      </c>
      <c r="G32" s="7">
        <v>21026.55</v>
      </c>
      <c r="H32" s="7">
        <v>63155.14</v>
      </c>
      <c r="I32" s="7">
        <v>21026.47</v>
      </c>
      <c r="J32" s="7">
        <v>0</v>
      </c>
      <c r="K32" s="7">
        <v>21026.55</v>
      </c>
      <c r="L32" s="7">
        <v>0</v>
      </c>
      <c r="M32" s="7">
        <v>0</v>
      </c>
      <c r="N32" s="7">
        <v>148642.45000000001</v>
      </c>
      <c r="O32" s="7">
        <v>0</v>
      </c>
      <c r="P32" s="7">
        <v>0</v>
      </c>
      <c r="Q32" s="7">
        <v>104462.03</v>
      </c>
      <c r="R32" s="7">
        <v>1740136.15</v>
      </c>
      <c r="S32" s="7">
        <v>120765.25</v>
      </c>
      <c r="T32" s="7">
        <v>106884.96</v>
      </c>
      <c r="U32" s="7">
        <v>42053.1</v>
      </c>
      <c r="V32" s="7">
        <f t="shared" si="1"/>
        <v>2389178.65</v>
      </c>
    </row>
    <row r="33" spans="1:22" x14ac:dyDescent="0.3">
      <c r="A33" s="1">
        <v>33</v>
      </c>
      <c r="B33" s="2" t="s">
        <v>5</v>
      </c>
      <c r="C33" s="7">
        <v>0</v>
      </c>
      <c r="D33" s="7">
        <v>48053.1</v>
      </c>
      <c r="E33" s="7">
        <v>25486.720000000001</v>
      </c>
      <c r="F33" s="7">
        <v>0</v>
      </c>
      <c r="G33" s="7">
        <v>125575.27</v>
      </c>
      <c r="H33" s="7">
        <v>0</v>
      </c>
      <c r="I33" s="7">
        <v>38230.1</v>
      </c>
      <c r="J33" s="7">
        <v>122996.52</v>
      </c>
      <c r="K33" s="7">
        <v>89702.67</v>
      </c>
      <c r="L33" s="7">
        <v>137229.78</v>
      </c>
      <c r="M33" s="7">
        <v>40000</v>
      </c>
      <c r="N33" s="7">
        <v>821858.4</v>
      </c>
      <c r="O33" s="7">
        <v>0</v>
      </c>
      <c r="P33" s="7">
        <v>37172.949999999997</v>
      </c>
      <c r="Q33" s="7">
        <v>54337.87</v>
      </c>
      <c r="R33" s="7">
        <v>92264.35</v>
      </c>
      <c r="S33" s="7">
        <v>8672.58</v>
      </c>
      <c r="T33" s="7">
        <v>43805.31</v>
      </c>
      <c r="U33" s="7">
        <v>0</v>
      </c>
      <c r="V33" s="7">
        <f t="shared" si="1"/>
        <v>1685385.6200000003</v>
      </c>
    </row>
    <row r="34" spans="1:22" x14ac:dyDescent="0.3">
      <c r="A34" s="1">
        <v>34</v>
      </c>
      <c r="B34" s="2" t="s">
        <v>6</v>
      </c>
      <c r="C34" s="7">
        <v>0</v>
      </c>
      <c r="D34" s="7">
        <v>49181.4</v>
      </c>
      <c r="E34" s="7">
        <v>0</v>
      </c>
      <c r="F34" s="7">
        <v>53345.14</v>
      </c>
      <c r="G34" s="7">
        <v>105663.08</v>
      </c>
      <c r="H34" s="7">
        <v>2831.86</v>
      </c>
      <c r="I34" s="7">
        <v>38230.1</v>
      </c>
      <c r="J34" s="7">
        <v>0</v>
      </c>
      <c r="K34" s="7">
        <v>51734.53</v>
      </c>
      <c r="L34" s="7">
        <v>179975.07</v>
      </c>
      <c r="M34" s="7">
        <v>0</v>
      </c>
      <c r="N34" s="7">
        <v>1171118.8400000001</v>
      </c>
      <c r="O34" s="7">
        <v>59139.69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f t="shared" si="1"/>
        <v>1711219.71</v>
      </c>
    </row>
    <row r="35" spans="1:22" x14ac:dyDescent="0.3">
      <c r="B35" s="5" t="s">
        <v>1</v>
      </c>
      <c r="C35" s="10">
        <f t="shared" ref="C35:V35" si="2">+SUM(C2:C34)</f>
        <v>358241.11999999994</v>
      </c>
      <c r="D35" s="10">
        <f t="shared" si="2"/>
        <v>513610.59</v>
      </c>
      <c r="E35" s="10">
        <f t="shared" si="2"/>
        <v>710635.49000000011</v>
      </c>
      <c r="F35" s="10">
        <f t="shared" si="2"/>
        <v>995095.91000000015</v>
      </c>
      <c r="G35" s="10">
        <f t="shared" si="2"/>
        <v>1476549.0699999998</v>
      </c>
      <c r="H35" s="10">
        <f t="shared" si="2"/>
        <v>1050594.3500000001</v>
      </c>
      <c r="I35" s="10">
        <f t="shared" si="2"/>
        <v>1090579.27</v>
      </c>
      <c r="J35" s="10">
        <f t="shared" si="2"/>
        <v>1252789.8399999999</v>
      </c>
      <c r="K35" s="10">
        <f t="shared" si="2"/>
        <v>1302696.5599999998</v>
      </c>
      <c r="L35" s="10">
        <f t="shared" si="2"/>
        <v>1427429.6300000004</v>
      </c>
      <c r="M35" s="10">
        <f t="shared" si="2"/>
        <v>883012.47999999986</v>
      </c>
      <c r="N35" s="10">
        <f t="shared" si="2"/>
        <v>2671592.7700000005</v>
      </c>
      <c r="O35" s="10">
        <f t="shared" si="2"/>
        <v>376187.4</v>
      </c>
      <c r="P35" s="10">
        <f t="shared" si="2"/>
        <v>399308.80000000005</v>
      </c>
      <c r="Q35" s="10">
        <f t="shared" si="2"/>
        <v>699420.88000000012</v>
      </c>
      <c r="R35" s="10">
        <f t="shared" si="2"/>
        <v>2437577.48</v>
      </c>
      <c r="S35" s="10">
        <f t="shared" si="2"/>
        <v>1101804.7000000002</v>
      </c>
      <c r="T35" s="10">
        <f t="shared" si="2"/>
        <v>870764.54</v>
      </c>
      <c r="U35" s="10">
        <f t="shared" si="2"/>
        <v>437386.29999999993</v>
      </c>
      <c r="V35" s="9">
        <f t="shared" si="2"/>
        <v>20055277.18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3D74-A11A-40AF-9538-85F0F6504758}">
  <dimension ref="A1:V35"/>
  <sheetViews>
    <sheetView showGridLines="0" workbookViewId="0">
      <selection activeCell="B1" sqref="B1"/>
    </sheetView>
  </sheetViews>
  <sheetFormatPr defaultRowHeight="14.4" x14ac:dyDescent="0.3"/>
  <cols>
    <col min="1" max="1" width="9.88671875" bestFit="1" customWidth="1"/>
    <col min="2" max="2" width="16.77734375" bestFit="1" customWidth="1"/>
    <col min="3" max="5" width="9.33203125" bestFit="1" customWidth="1"/>
    <col min="6" max="6" width="10.33203125" bestFit="1" customWidth="1"/>
    <col min="7" max="13" width="9.33203125" bestFit="1" customWidth="1"/>
    <col min="14" max="14" width="10.33203125" bestFit="1" customWidth="1"/>
    <col min="15" max="16" width="9.33203125" bestFit="1" customWidth="1"/>
    <col min="17" max="18" width="10.33203125" bestFit="1" customWidth="1"/>
    <col min="19" max="21" width="9.33203125" bestFit="1" customWidth="1"/>
    <col min="22" max="22" width="11.33203125" bestFit="1" customWidth="1"/>
  </cols>
  <sheetData>
    <row r="1" spans="1:22" x14ac:dyDescent="0.3">
      <c r="A1" s="8" t="s">
        <v>0</v>
      </c>
      <c r="B1" s="8" t="s">
        <v>9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  <c r="V1" s="8" t="s">
        <v>1</v>
      </c>
    </row>
    <row r="2" spans="1:22" x14ac:dyDescent="0.3">
      <c r="A2" s="1">
        <v>1</v>
      </c>
      <c r="B2" s="2" t="s">
        <v>8</v>
      </c>
      <c r="C2" s="7">
        <v>0</v>
      </c>
      <c r="D2" s="7">
        <v>270.19</v>
      </c>
      <c r="E2" s="7">
        <v>1636.87</v>
      </c>
      <c r="F2" s="7">
        <v>241.16</v>
      </c>
      <c r="G2" s="7">
        <v>1387.5</v>
      </c>
      <c r="H2" s="7">
        <v>1028.54</v>
      </c>
      <c r="I2" s="7">
        <v>1602.48</v>
      </c>
      <c r="J2" s="7">
        <v>1606.47</v>
      </c>
      <c r="K2" s="7">
        <v>1664.41</v>
      </c>
      <c r="L2" s="7">
        <v>748.93</v>
      </c>
      <c r="M2" s="7">
        <v>361.04</v>
      </c>
      <c r="N2" s="7">
        <v>261.60000000000002</v>
      </c>
      <c r="O2" s="7">
        <v>143.55000000000001</v>
      </c>
      <c r="P2" s="7">
        <v>414.44</v>
      </c>
      <c r="Q2" s="7">
        <v>8.31</v>
      </c>
      <c r="R2" s="7">
        <v>825.86</v>
      </c>
      <c r="S2" s="7">
        <v>1194.6600000000001</v>
      </c>
      <c r="T2" s="7">
        <v>483.37</v>
      </c>
      <c r="U2" s="7">
        <v>175.82</v>
      </c>
      <c r="V2" s="7">
        <f>+SUM(C2:U2)</f>
        <v>14055.200000000003</v>
      </c>
    </row>
    <row r="3" spans="1:22" x14ac:dyDescent="0.3">
      <c r="A3" s="1">
        <v>2</v>
      </c>
      <c r="B3" s="2" t="s">
        <v>8</v>
      </c>
      <c r="C3" s="7">
        <v>1277.69</v>
      </c>
      <c r="D3" s="7">
        <v>420.35</v>
      </c>
      <c r="E3" s="7">
        <v>2159.25</v>
      </c>
      <c r="F3" s="7">
        <v>536.20000000000005</v>
      </c>
      <c r="G3" s="7">
        <v>1761.77</v>
      </c>
      <c r="H3" s="7">
        <v>1945.1</v>
      </c>
      <c r="I3" s="7">
        <v>5746.21</v>
      </c>
      <c r="J3" s="7">
        <v>2742.61</v>
      </c>
      <c r="K3" s="7">
        <v>1096.1099999999999</v>
      </c>
      <c r="L3" s="7">
        <v>1141.72</v>
      </c>
      <c r="M3" s="7">
        <v>723</v>
      </c>
      <c r="N3" s="7">
        <v>163.11000000000001</v>
      </c>
      <c r="O3" s="7">
        <v>0</v>
      </c>
      <c r="P3" s="7">
        <v>352.2</v>
      </c>
      <c r="Q3" s="7">
        <v>170.48</v>
      </c>
      <c r="R3" s="7">
        <v>225.2</v>
      </c>
      <c r="S3" s="7">
        <v>828.1</v>
      </c>
      <c r="T3" s="7">
        <v>981.8</v>
      </c>
      <c r="U3" s="7">
        <v>0</v>
      </c>
      <c r="V3" s="7">
        <f t="shared" ref="V3:V34" si="1">+SUM(C3:U3)</f>
        <v>22270.9</v>
      </c>
    </row>
    <row r="4" spans="1:22" x14ac:dyDescent="0.3">
      <c r="A4" s="1">
        <v>3</v>
      </c>
      <c r="B4" s="2" t="s">
        <v>8</v>
      </c>
      <c r="C4" s="7">
        <v>1383.02</v>
      </c>
      <c r="D4" s="7">
        <v>1078.54</v>
      </c>
      <c r="E4" s="7">
        <v>981.48</v>
      </c>
      <c r="F4" s="7">
        <v>1304.73</v>
      </c>
      <c r="G4" s="7">
        <v>2828.64</v>
      </c>
      <c r="H4" s="7">
        <v>2562.8200000000002</v>
      </c>
      <c r="I4" s="7">
        <v>1811.01</v>
      </c>
      <c r="J4" s="7">
        <v>1511.43</v>
      </c>
      <c r="K4" s="7">
        <v>250.94</v>
      </c>
      <c r="L4" s="7">
        <v>1136.3699999999999</v>
      </c>
      <c r="M4" s="7">
        <v>929.39</v>
      </c>
      <c r="N4" s="7">
        <v>595.13</v>
      </c>
      <c r="O4" s="7">
        <v>335.9</v>
      </c>
      <c r="P4" s="7">
        <v>689.24</v>
      </c>
      <c r="Q4" s="7">
        <v>170.51</v>
      </c>
      <c r="R4" s="7">
        <v>848.88</v>
      </c>
      <c r="S4" s="7">
        <v>786.8</v>
      </c>
      <c r="T4" s="7">
        <v>1395</v>
      </c>
      <c r="U4" s="7">
        <v>0</v>
      </c>
      <c r="V4" s="7">
        <f t="shared" si="1"/>
        <v>20599.829999999998</v>
      </c>
    </row>
    <row r="5" spans="1:22" x14ac:dyDescent="0.3">
      <c r="A5" s="1">
        <v>4</v>
      </c>
      <c r="B5" s="2" t="s">
        <v>8</v>
      </c>
      <c r="C5" s="7">
        <v>2280.67</v>
      </c>
      <c r="D5" s="7">
        <v>1809.06</v>
      </c>
      <c r="E5" s="7">
        <v>1805.8</v>
      </c>
      <c r="F5" s="7">
        <v>1328.56</v>
      </c>
      <c r="G5" s="7">
        <v>2236.85</v>
      </c>
      <c r="H5" s="7">
        <v>1238.1400000000001</v>
      </c>
      <c r="I5" s="7">
        <v>1239.54</v>
      </c>
      <c r="J5" s="7">
        <v>1987.82</v>
      </c>
      <c r="K5" s="7">
        <v>19.95</v>
      </c>
      <c r="L5" s="7">
        <v>1136.3699999999999</v>
      </c>
      <c r="M5" s="7">
        <v>1366.5</v>
      </c>
      <c r="N5" s="7">
        <v>1406.35</v>
      </c>
      <c r="O5" s="7">
        <v>489.68</v>
      </c>
      <c r="P5" s="7">
        <v>884.89</v>
      </c>
      <c r="Q5" s="7">
        <v>339.1</v>
      </c>
      <c r="R5" s="7">
        <v>561.87</v>
      </c>
      <c r="S5" s="7">
        <v>1222.94</v>
      </c>
      <c r="T5" s="7">
        <v>698.49</v>
      </c>
      <c r="U5" s="7">
        <v>665.78</v>
      </c>
      <c r="V5" s="7">
        <f t="shared" si="1"/>
        <v>22718.359999999993</v>
      </c>
    </row>
    <row r="6" spans="1:22" x14ac:dyDescent="0.3">
      <c r="A6" s="1">
        <v>5</v>
      </c>
      <c r="B6" s="2" t="s">
        <v>8</v>
      </c>
      <c r="C6" s="7">
        <v>713.56</v>
      </c>
      <c r="D6" s="7">
        <v>0</v>
      </c>
      <c r="E6" s="7">
        <v>1192.3599999999999</v>
      </c>
      <c r="F6" s="7">
        <v>788.48</v>
      </c>
      <c r="G6" s="7">
        <v>1759.31</v>
      </c>
      <c r="H6" s="7">
        <v>1932.41</v>
      </c>
      <c r="I6" s="7">
        <v>2358.0100000000002</v>
      </c>
      <c r="J6" s="7">
        <v>2380.2199999999998</v>
      </c>
      <c r="K6" s="7">
        <v>677.08</v>
      </c>
      <c r="L6" s="7">
        <v>1136.3699999999999</v>
      </c>
      <c r="M6" s="7">
        <v>1410.92</v>
      </c>
      <c r="N6" s="7">
        <v>1072.92</v>
      </c>
      <c r="O6" s="7">
        <v>155.5</v>
      </c>
      <c r="P6" s="7">
        <v>195.19</v>
      </c>
      <c r="Q6" s="7">
        <v>169.04</v>
      </c>
      <c r="R6" s="7">
        <v>710.01</v>
      </c>
      <c r="S6" s="7">
        <v>1243.23</v>
      </c>
      <c r="T6" s="7">
        <v>1214.6500000000001</v>
      </c>
      <c r="U6" s="7">
        <v>0</v>
      </c>
      <c r="V6" s="7">
        <f t="shared" si="1"/>
        <v>19109.260000000002</v>
      </c>
    </row>
    <row r="7" spans="1:22" x14ac:dyDescent="0.3">
      <c r="A7" s="1">
        <v>6</v>
      </c>
      <c r="B7" s="2" t="s">
        <v>8</v>
      </c>
      <c r="C7" s="7">
        <v>1756.94</v>
      </c>
      <c r="D7" s="7">
        <v>641.1</v>
      </c>
      <c r="E7" s="7">
        <v>1314.64</v>
      </c>
      <c r="F7" s="7">
        <v>2279.91</v>
      </c>
      <c r="G7" s="7">
        <v>4663.1499999999996</v>
      </c>
      <c r="H7" s="7">
        <v>2253.0300000000002</v>
      </c>
      <c r="I7" s="7">
        <v>1837.76</v>
      </c>
      <c r="J7" s="7">
        <v>982.57</v>
      </c>
      <c r="K7" s="7">
        <v>499.29</v>
      </c>
      <c r="L7" s="7">
        <v>1909.83</v>
      </c>
      <c r="M7" s="7">
        <v>1531.42</v>
      </c>
      <c r="N7" s="7">
        <v>786.92</v>
      </c>
      <c r="O7" s="7">
        <v>1120.3499999999999</v>
      </c>
      <c r="P7" s="7">
        <v>919.3</v>
      </c>
      <c r="Q7" s="7">
        <v>163.22</v>
      </c>
      <c r="R7" s="7">
        <v>1403.19</v>
      </c>
      <c r="S7" s="7">
        <v>1517.1</v>
      </c>
      <c r="T7" s="7">
        <v>1173.22</v>
      </c>
      <c r="U7" s="7">
        <v>1165.42</v>
      </c>
      <c r="V7" s="7">
        <f t="shared" si="1"/>
        <v>27918.359999999993</v>
      </c>
    </row>
    <row r="8" spans="1:22" x14ac:dyDescent="0.3">
      <c r="A8" s="1">
        <v>7</v>
      </c>
      <c r="B8" s="2" t="s">
        <v>8</v>
      </c>
      <c r="C8" s="7">
        <v>435.27</v>
      </c>
      <c r="D8" s="7">
        <v>0</v>
      </c>
      <c r="E8" s="7">
        <v>930.13</v>
      </c>
      <c r="F8" s="7">
        <v>806.07</v>
      </c>
      <c r="G8" s="7">
        <v>2516.96</v>
      </c>
      <c r="H8" s="7">
        <v>1290.45</v>
      </c>
      <c r="I8" s="7">
        <v>1623.93</v>
      </c>
      <c r="J8" s="7">
        <v>1904.81</v>
      </c>
      <c r="K8" s="7">
        <v>2103.5300000000002</v>
      </c>
      <c r="L8" s="7">
        <v>1143.27</v>
      </c>
      <c r="M8" s="7">
        <v>826.64</v>
      </c>
      <c r="N8" s="7">
        <v>620.30999999999995</v>
      </c>
      <c r="O8" s="7">
        <v>673.43</v>
      </c>
      <c r="P8" s="7">
        <v>580.67999999999995</v>
      </c>
      <c r="Q8" s="7">
        <v>486.43</v>
      </c>
      <c r="R8" s="7">
        <v>0</v>
      </c>
      <c r="S8" s="7">
        <v>0</v>
      </c>
      <c r="T8" s="7">
        <v>891.3</v>
      </c>
      <c r="U8" s="7">
        <v>806.49</v>
      </c>
      <c r="V8" s="7">
        <f t="shared" si="1"/>
        <v>17639.700000000004</v>
      </c>
    </row>
    <row r="9" spans="1:22" x14ac:dyDescent="0.3">
      <c r="A9" s="1">
        <v>8</v>
      </c>
      <c r="B9" s="2" t="s">
        <v>8</v>
      </c>
      <c r="C9" s="7">
        <v>189.88</v>
      </c>
      <c r="D9" s="7">
        <v>215.43</v>
      </c>
      <c r="E9" s="7">
        <v>986.47</v>
      </c>
      <c r="F9" s="7">
        <v>763.51</v>
      </c>
      <c r="G9" s="7">
        <v>2653.19</v>
      </c>
      <c r="H9" s="7">
        <v>1278.99</v>
      </c>
      <c r="I9" s="7">
        <v>1070.07</v>
      </c>
      <c r="J9" s="7">
        <v>1550.5</v>
      </c>
      <c r="K9" s="7">
        <v>1014.88</v>
      </c>
      <c r="L9" s="7">
        <v>918.5</v>
      </c>
      <c r="M9" s="7">
        <v>785.99</v>
      </c>
      <c r="N9" s="7">
        <v>873.15</v>
      </c>
      <c r="O9" s="7">
        <v>0</v>
      </c>
      <c r="P9" s="7">
        <v>431.54</v>
      </c>
      <c r="Q9" s="7">
        <v>151.41999999999999</v>
      </c>
      <c r="R9" s="7">
        <v>0</v>
      </c>
      <c r="S9" s="7">
        <v>0</v>
      </c>
      <c r="T9" s="7">
        <v>843.9</v>
      </c>
      <c r="U9" s="7">
        <v>878.74</v>
      </c>
      <c r="V9" s="7">
        <f t="shared" si="1"/>
        <v>14606.159999999998</v>
      </c>
    </row>
    <row r="10" spans="1:22" x14ac:dyDescent="0.3">
      <c r="A10" s="1">
        <v>9</v>
      </c>
      <c r="B10" s="2" t="s">
        <v>8</v>
      </c>
      <c r="C10" s="7">
        <v>0</v>
      </c>
      <c r="D10" s="7">
        <v>729.61</v>
      </c>
      <c r="E10" s="7">
        <v>613.66999999999996</v>
      </c>
      <c r="F10" s="7">
        <v>1254.17</v>
      </c>
      <c r="G10" s="7">
        <v>2252.5100000000002</v>
      </c>
      <c r="H10" s="7">
        <v>1028.3900000000001</v>
      </c>
      <c r="I10" s="7">
        <v>1070.07</v>
      </c>
      <c r="J10" s="7">
        <v>846.04</v>
      </c>
      <c r="K10" s="7">
        <v>2217.5700000000002</v>
      </c>
      <c r="L10" s="7">
        <v>5382.62</v>
      </c>
      <c r="M10" s="7">
        <v>0</v>
      </c>
      <c r="N10" s="7">
        <v>1117.3</v>
      </c>
      <c r="O10" s="7">
        <v>0</v>
      </c>
      <c r="P10" s="7">
        <v>0</v>
      </c>
      <c r="Q10" s="7">
        <v>149.72999999999999</v>
      </c>
      <c r="R10" s="7">
        <v>0</v>
      </c>
      <c r="S10" s="7">
        <v>1010.99</v>
      </c>
      <c r="T10" s="7">
        <v>788.12</v>
      </c>
      <c r="U10" s="7">
        <v>164</v>
      </c>
      <c r="V10" s="7">
        <f t="shared" si="1"/>
        <v>18624.79</v>
      </c>
    </row>
    <row r="11" spans="1:22" x14ac:dyDescent="0.3">
      <c r="A11" s="1">
        <v>10</v>
      </c>
      <c r="B11" s="2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1070.07</v>
      </c>
      <c r="J11" s="7">
        <v>2413.52</v>
      </c>
      <c r="K11" s="7">
        <v>6115.41</v>
      </c>
      <c r="L11" s="7">
        <v>918.5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483.37</v>
      </c>
      <c r="U11" s="7">
        <v>0</v>
      </c>
      <c r="V11" s="7">
        <f t="shared" si="1"/>
        <v>11000.87</v>
      </c>
    </row>
    <row r="12" spans="1:22" x14ac:dyDescent="0.3">
      <c r="A12" s="1">
        <v>11</v>
      </c>
      <c r="B12" s="2" t="s">
        <v>8</v>
      </c>
      <c r="C12" s="7">
        <v>674.12</v>
      </c>
      <c r="D12" s="7">
        <v>1313.27</v>
      </c>
      <c r="E12" s="7">
        <v>377.37</v>
      </c>
      <c r="F12" s="7">
        <v>1454.72</v>
      </c>
      <c r="G12" s="7">
        <v>2979.78</v>
      </c>
      <c r="H12" s="7">
        <v>2075.56</v>
      </c>
      <c r="I12" s="7">
        <v>1013.02</v>
      </c>
      <c r="J12" s="7">
        <v>1715.98</v>
      </c>
      <c r="K12" s="7">
        <v>1282.53</v>
      </c>
      <c r="L12" s="7">
        <v>918.5</v>
      </c>
      <c r="M12" s="7">
        <v>1321.87</v>
      </c>
      <c r="N12" s="7">
        <v>969.45</v>
      </c>
      <c r="O12" s="7">
        <v>628.33000000000004</v>
      </c>
      <c r="P12" s="7">
        <v>482.86</v>
      </c>
      <c r="Q12" s="7">
        <v>332.03</v>
      </c>
      <c r="R12" s="7">
        <v>597.66999999999996</v>
      </c>
      <c r="S12" s="7">
        <v>2002.08</v>
      </c>
      <c r="T12" s="7">
        <v>1639.03</v>
      </c>
      <c r="U12" s="7">
        <v>851.88</v>
      </c>
      <c r="V12" s="7">
        <f t="shared" si="1"/>
        <v>22630.05</v>
      </c>
    </row>
    <row r="13" spans="1:22" x14ac:dyDescent="0.3">
      <c r="A13" s="1">
        <v>12</v>
      </c>
      <c r="B13" s="2" t="s">
        <v>3</v>
      </c>
      <c r="C13" s="7">
        <v>500.47</v>
      </c>
      <c r="D13" s="7">
        <v>0</v>
      </c>
      <c r="E13" s="7">
        <v>1207.32</v>
      </c>
      <c r="F13" s="7">
        <v>777</v>
      </c>
      <c r="G13" s="7">
        <v>2820.54</v>
      </c>
      <c r="H13" s="7">
        <v>781.96</v>
      </c>
      <c r="I13" s="7">
        <v>5908.27</v>
      </c>
      <c r="J13" s="7">
        <v>5947.04</v>
      </c>
      <c r="K13" s="7">
        <v>1431.52</v>
      </c>
      <c r="L13" s="7">
        <v>1772.78</v>
      </c>
      <c r="M13" s="7">
        <v>378.61</v>
      </c>
      <c r="N13" s="7">
        <v>604.15</v>
      </c>
      <c r="O13" s="7">
        <v>650.44000000000005</v>
      </c>
      <c r="P13" s="7">
        <v>220.61</v>
      </c>
      <c r="Q13" s="7">
        <v>587.76</v>
      </c>
      <c r="R13" s="7">
        <v>0</v>
      </c>
      <c r="S13" s="7">
        <v>1755.93</v>
      </c>
      <c r="T13" s="7">
        <v>870.19</v>
      </c>
      <c r="U13" s="7">
        <v>1160.77</v>
      </c>
      <c r="V13" s="7">
        <f t="shared" si="1"/>
        <v>27375.360000000001</v>
      </c>
    </row>
    <row r="14" spans="1:22" x14ac:dyDescent="0.3">
      <c r="A14" s="1">
        <v>13</v>
      </c>
      <c r="B14" s="2" t="s">
        <v>3</v>
      </c>
      <c r="C14" s="7">
        <v>214.61</v>
      </c>
      <c r="D14" s="7">
        <v>237.5</v>
      </c>
      <c r="E14" s="7">
        <v>901.66</v>
      </c>
      <c r="F14" s="7">
        <v>1760.46</v>
      </c>
      <c r="G14" s="7">
        <v>2497.41</v>
      </c>
      <c r="H14" s="7">
        <v>1185.94</v>
      </c>
      <c r="I14" s="7">
        <v>1148.6099999999999</v>
      </c>
      <c r="J14" s="7">
        <v>1354.2</v>
      </c>
      <c r="K14" s="7">
        <v>2603.98</v>
      </c>
      <c r="L14" s="7">
        <v>1235.0899999999999</v>
      </c>
      <c r="M14" s="7">
        <v>785.47</v>
      </c>
      <c r="N14" s="7">
        <v>443.31</v>
      </c>
      <c r="O14" s="7">
        <v>562.08000000000004</v>
      </c>
      <c r="P14" s="7">
        <v>9.17</v>
      </c>
      <c r="Q14" s="7">
        <v>198.24</v>
      </c>
      <c r="R14" s="7">
        <v>696.44</v>
      </c>
      <c r="S14" s="7">
        <v>1179.44</v>
      </c>
      <c r="T14" s="7">
        <v>751.2</v>
      </c>
      <c r="U14" s="7">
        <v>0</v>
      </c>
      <c r="V14" s="7">
        <f t="shared" si="1"/>
        <v>17764.809999999998</v>
      </c>
    </row>
    <row r="15" spans="1:22" x14ac:dyDescent="0.3">
      <c r="A15" s="1">
        <v>14</v>
      </c>
      <c r="B15" s="2" t="s">
        <v>3</v>
      </c>
      <c r="C15" s="7">
        <v>214.3</v>
      </c>
      <c r="D15" s="7">
        <v>0</v>
      </c>
      <c r="E15" s="7">
        <v>1182.58</v>
      </c>
      <c r="F15" s="7">
        <v>634.29</v>
      </c>
      <c r="G15" s="7">
        <v>1526.12</v>
      </c>
      <c r="H15" s="7">
        <v>1449.77</v>
      </c>
      <c r="I15" s="7">
        <v>1111.2</v>
      </c>
      <c r="J15" s="7">
        <v>2745.07</v>
      </c>
      <c r="K15" s="7">
        <v>1299.51</v>
      </c>
      <c r="L15" s="7">
        <v>785.21</v>
      </c>
      <c r="M15" s="7">
        <v>658.27</v>
      </c>
      <c r="N15" s="7">
        <v>675.88</v>
      </c>
      <c r="O15" s="7">
        <v>343.2</v>
      </c>
      <c r="P15" s="7">
        <v>245.12</v>
      </c>
      <c r="Q15" s="7">
        <v>394.97</v>
      </c>
      <c r="R15" s="7">
        <v>170.59</v>
      </c>
      <c r="S15" s="7">
        <v>1159.53</v>
      </c>
      <c r="T15" s="7">
        <v>935.59</v>
      </c>
      <c r="U15" s="7">
        <v>775.84</v>
      </c>
      <c r="V15" s="7">
        <f t="shared" si="1"/>
        <v>16307.04</v>
      </c>
    </row>
    <row r="16" spans="1:22" x14ac:dyDescent="0.3">
      <c r="A16" s="1">
        <v>15</v>
      </c>
      <c r="B16" s="2" t="s">
        <v>3</v>
      </c>
      <c r="C16" s="7">
        <v>214.35</v>
      </c>
      <c r="D16" s="7">
        <v>0</v>
      </c>
      <c r="E16" s="7">
        <v>2068.81</v>
      </c>
      <c r="F16" s="7">
        <v>599.70000000000005</v>
      </c>
      <c r="G16" s="7">
        <v>1993.89</v>
      </c>
      <c r="H16" s="7">
        <v>1589.2</v>
      </c>
      <c r="I16" s="7">
        <v>1752.77</v>
      </c>
      <c r="J16" s="7">
        <v>2019.2</v>
      </c>
      <c r="K16" s="7">
        <v>2250.2800000000002</v>
      </c>
      <c r="L16" s="7">
        <v>1326.86</v>
      </c>
      <c r="M16" s="7">
        <v>454.47</v>
      </c>
      <c r="N16" s="7">
        <v>1179.93</v>
      </c>
      <c r="O16" s="7">
        <v>301.14</v>
      </c>
      <c r="P16" s="7">
        <v>186.29</v>
      </c>
      <c r="Q16" s="7">
        <v>673.08</v>
      </c>
      <c r="R16" s="7">
        <v>1292.6199999999999</v>
      </c>
      <c r="S16" s="7">
        <v>2422.13</v>
      </c>
      <c r="T16" s="7">
        <v>483.37</v>
      </c>
      <c r="U16" s="7">
        <v>406.13</v>
      </c>
      <c r="V16" s="7">
        <f t="shared" si="1"/>
        <v>21214.22</v>
      </c>
    </row>
    <row r="17" spans="1:22" x14ac:dyDescent="0.3">
      <c r="A17" s="1">
        <v>16</v>
      </c>
      <c r="B17" s="2" t="s">
        <v>3</v>
      </c>
      <c r="C17" s="7">
        <v>0</v>
      </c>
      <c r="D17" s="7">
        <v>0</v>
      </c>
      <c r="E17" s="7">
        <v>2860.83</v>
      </c>
      <c r="F17" s="7">
        <v>2159.89</v>
      </c>
      <c r="G17" s="7">
        <v>4453.84</v>
      </c>
      <c r="H17" s="7">
        <v>1629.23</v>
      </c>
      <c r="I17" s="7">
        <v>973.4</v>
      </c>
      <c r="J17" s="7">
        <v>1567.71</v>
      </c>
      <c r="K17" s="7">
        <v>486.65</v>
      </c>
      <c r="L17" s="7">
        <v>1714.88</v>
      </c>
      <c r="M17" s="7">
        <v>226.28</v>
      </c>
      <c r="N17" s="7">
        <v>648.16999999999996</v>
      </c>
      <c r="O17" s="7">
        <v>185.63</v>
      </c>
      <c r="P17" s="7">
        <v>183.6</v>
      </c>
      <c r="Q17" s="7">
        <v>517.08000000000004</v>
      </c>
      <c r="R17" s="7">
        <v>4643.62</v>
      </c>
      <c r="S17" s="7">
        <v>467.86</v>
      </c>
      <c r="T17" s="7">
        <v>1495.76</v>
      </c>
      <c r="U17" s="7">
        <v>698.16</v>
      </c>
      <c r="V17" s="7">
        <f t="shared" si="1"/>
        <v>24912.589999999997</v>
      </c>
    </row>
    <row r="18" spans="1:22" x14ac:dyDescent="0.3">
      <c r="A18" s="1">
        <v>17</v>
      </c>
      <c r="B18" s="2" t="s">
        <v>3</v>
      </c>
      <c r="C18" s="7">
        <v>0</v>
      </c>
      <c r="D18" s="7">
        <v>0</v>
      </c>
      <c r="E18" s="7">
        <v>0</v>
      </c>
      <c r="F18" s="7">
        <v>76.2</v>
      </c>
      <c r="G18" s="7">
        <v>1428.45</v>
      </c>
      <c r="H18" s="7">
        <v>781.96</v>
      </c>
      <c r="I18" s="7">
        <v>1374.32</v>
      </c>
      <c r="J18" s="7">
        <v>1405.24</v>
      </c>
      <c r="K18" s="7">
        <v>1263.1199999999999</v>
      </c>
      <c r="L18" s="7">
        <v>1491.61</v>
      </c>
      <c r="M18" s="7">
        <v>517.32000000000005</v>
      </c>
      <c r="N18" s="7">
        <v>0</v>
      </c>
      <c r="O18" s="7">
        <v>157.47999999999999</v>
      </c>
      <c r="P18" s="7">
        <v>186.26</v>
      </c>
      <c r="Q18" s="7">
        <v>329.95</v>
      </c>
      <c r="R18" s="7">
        <v>0</v>
      </c>
      <c r="S18" s="7">
        <v>472.1</v>
      </c>
      <c r="T18" s="7">
        <v>829.07</v>
      </c>
      <c r="U18" s="7">
        <v>0</v>
      </c>
      <c r="V18" s="7">
        <f t="shared" si="1"/>
        <v>10313.08</v>
      </c>
    </row>
    <row r="19" spans="1:22" x14ac:dyDescent="0.3">
      <c r="A19" s="1">
        <v>18</v>
      </c>
      <c r="B19" s="2" t="s">
        <v>3</v>
      </c>
      <c r="C19" s="7">
        <v>259.95999999999998</v>
      </c>
      <c r="D19" s="7">
        <v>0</v>
      </c>
      <c r="E19" s="7">
        <v>2300.86</v>
      </c>
      <c r="F19" s="7">
        <v>331.6</v>
      </c>
      <c r="G19" s="7">
        <v>1148.47</v>
      </c>
      <c r="H19" s="7">
        <v>1346.59</v>
      </c>
      <c r="I19" s="7">
        <v>1224.5</v>
      </c>
      <c r="J19" s="7">
        <v>928.77</v>
      </c>
      <c r="K19" s="7">
        <v>247.8</v>
      </c>
      <c r="L19" s="7">
        <v>785.21</v>
      </c>
      <c r="M19" s="7">
        <v>0</v>
      </c>
      <c r="N19" s="7">
        <v>589.23</v>
      </c>
      <c r="O19" s="7">
        <v>904.89</v>
      </c>
      <c r="P19" s="7">
        <v>370.89</v>
      </c>
      <c r="Q19" s="7">
        <v>1065.2</v>
      </c>
      <c r="R19" s="7">
        <v>473.68</v>
      </c>
      <c r="S19" s="7">
        <v>219</v>
      </c>
      <c r="T19" s="7">
        <v>777.27</v>
      </c>
      <c r="U19" s="7">
        <v>0</v>
      </c>
      <c r="V19" s="7">
        <f t="shared" si="1"/>
        <v>12973.92</v>
      </c>
    </row>
    <row r="20" spans="1:22" x14ac:dyDescent="0.3">
      <c r="A20" s="1">
        <v>19</v>
      </c>
      <c r="B20" s="2" t="s">
        <v>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f t="shared" si="1"/>
        <v>0</v>
      </c>
    </row>
    <row r="21" spans="1:22" x14ac:dyDescent="0.3">
      <c r="A21" s="1">
        <v>20</v>
      </c>
      <c r="B21" s="2" t="s">
        <v>2</v>
      </c>
      <c r="C21" s="7">
        <v>1281.55</v>
      </c>
      <c r="D21" s="7">
        <v>1787.36</v>
      </c>
      <c r="E21" s="7">
        <v>1817.6</v>
      </c>
      <c r="F21" s="7">
        <v>1948.7</v>
      </c>
      <c r="G21" s="7">
        <v>3552.94</v>
      </c>
      <c r="H21" s="7">
        <v>2820</v>
      </c>
      <c r="I21" s="7">
        <v>1768.92</v>
      </c>
      <c r="J21" s="7">
        <v>1481.29</v>
      </c>
      <c r="K21" s="7">
        <v>2129.7199999999998</v>
      </c>
      <c r="L21" s="7">
        <v>4305.03</v>
      </c>
      <c r="M21" s="7">
        <v>3516.32</v>
      </c>
      <c r="N21" s="7">
        <v>1743.43</v>
      </c>
      <c r="O21" s="7">
        <v>479.06</v>
      </c>
      <c r="P21" s="7">
        <v>684.71</v>
      </c>
      <c r="Q21" s="7">
        <v>13353.1</v>
      </c>
      <c r="R21" s="7">
        <v>1899.24</v>
      </c>
      <c r="S21" s="7">
        <v>3956.27</v>
      </c>
      <c r="T21" s="7">
        <v>3749.31</v>
      </c>
      <c r="U21" s="7">
        <v>1726.33</v>
      </c>
      <c r="V21" s="7">
        <f t="shared" si="1"/>
        <v>54000.88</v>
      </c>
    </row>
    <row r="22" spans="1:22" x14ac:dyDescent="0.3">
      <c r="A22" s="1">
        <v>21</v>
      </c>
      <c r="B22" s="2" t="s">
        <v>2</v>
      </c>
      <c r="C22" s="7">
        <v>368.02</v>
      </c>
      <c r="D22" s="7">
        <v>869.58</v>
      </c>
      <c r="E22" s="7">
        <v>2270.67</v>
      </c>
      <c r="F22" s="7">
        <v>2373.65</v>
      </c>
      <c r="G22" s="7">
        <v>1696.31</v>
      </c>
      <c r="H22" s="7">
        <v>2559.16</v>
      </c>
      <c r="I22" s="7">
        <v>1981.83</v>
      </c>
      <c r="J22" s="7">
        <v>2294.67</v>
      </c>
      <c r="K22" s="7">
        <v>2651.55</v>
      </c>
      <c r="L22" s="7">
        <v>2039.02</v>
      </c>
      <c r="M22" s="7">
        <v>1713.28</v>
      </c>
      <c r="N22" s="7">
        <v>797.85</v>
      </c>
      <c r="O22" s="7">
        <v>384.99</v>
      </c>
      <c r="P22" s="7">
        <v>1066.29</v>
      </c>
      <c r="Q22" s="7">
        <v>236.8</v>
      </c>
      <c r="R22" s="7">
        <v>1360.06</v>
      </c>
      <c r="S22" s="7">
        <v>2638.62</v>
      </c>
      <c r="T22" s="7">
        <v>933.77</v>
      </c>
      <c r="U22" s="7">
        <v>1267.3499999999999</v>
      </c>
      <c r="V22" s="7">
        <f t="shared" si="1"/>
        <v>29503.469999999998</v>
      </c>
    </row>
    <row r="23" spans="1:22" x14ac:dyDescent="0.3">
      <c r="A23" s="1">
        <v>22</v>
      </c>
      <c r="B23" s="2" t="s">
        <v>2</v>
      </c>
      <c r="C23" s="7">
        <v>1291.6099999999999</v>
      </c>
      <c r="D23" s="7">
        <v>1979.66</v>
      </c>
      <c r="E23" s="7">
        <v>1281</v>
      </c>
      <c r="F23" s="7">
        <v>2193.61</v>
      </c>
      <c r="G23" s="7">
        <v>2465.5</v>
      </c>
      <c r="H23" s="7">
        <v>2532.14</v>
      </c>
      <c r="I23" s="7">
        <v>1534.92</v>
      </c>
      <c r="J23" s="7">
        <v>1490.06</v>
      </c>
      <c r="K23" s="7">
        <v>2925.25</v>
      </c>
      <c r="L23" s="7">
        <v>2342.52</v>
      </c>
      <c r="M23" s="7">
        <v>2644.62</v>
      </c>
      <c r="N23" s="7">
        <v>1424.08</v>
      </c>
      <c r="O23" s="7">
        <v>929.07</v>
      </c>
      <c r="P23" s="7">
        <v>630.57000000000005</v>
      </c>
      <c r="Q23" s="7">
        <v>1043.2</v>
      </c>
      <c r="R23" s="7">
        <v>1028.9100000000001</v>
      </c>
      <c r="S23" s="7">
        <v>2220.09</v>
      </c>
      <c r="T23" s="7">
        <v>1590.77</v>
      </c>
      <c r="U23" s="7">
        <v>1671.22</v>
      </c>
      <c r="V23" s="7">
        <f t="shared" si="1"/>
        <v>33218.800000000003</v>
      </c>
    </row>
    <row r="24" spans="1:22" x14ac:dyDescent="0.3">
      <c r="A24" s="1">
        <v>23</v>
      </c>
      <c r="B24" s="2" t="s">
        <v>2</v>
      </c>
      <c r="C24" s="7">
        <v>1312.32</v>
      </c>
      <c r="D24" s="7">
        <v>641.15</v>
      </c>
      <c r="E24" s="7">
        <v>0</v>
      </c>
      <c r="F24" s="7">
        <v>1992.23</v>
      </c>
      <c r="G24" s="7">
        <v>2867.39</v>
      </c>
      <c r="H24" s="7">
        <v>1423.12</v>
      </c>
      <c r="I24" s="7">
        <v>2251.73</v>
      </c>
      <c r="J24" s="7">
        <v>2266.84</v>
      </c>
      <c r="K24" s="7">
        <v>2009.98</v>
      </c>
      <c r="L24" s="7">
        <v>1447.86</v>
      </c>
      <c r="M24" s="7">
        <v>1962.82</v>
      </c>
      <c r="N24" s="7">
        <v>384.86</v>
      </c>
      <c r="O24" s="7">
        <v>317.64999999999998</v>
      </c>
      <c r="P24" s="7">
        <v>1084.68</v>
      </c>
      <c r="Q24" s="7">
        <v>731.98</v>
      </c>
      <c r="R24" s="7">
        <v>828.63</v>
      </c>
      <c r="S24" s="7">
        <v>2273.5</v>
      </c>
      <c r="T24" s="7">
        <v>868.72</v>
      </c>
      <c r="U24" s="7">
        <v>699.7</v>
      </c>
      <c r="V24" s="7">
        <f t="shared" si="1"/>
        <v>25365.160000000003</v>
      </c>
    </row>
    <row r="25" spans="1:22" x14ac:dyDescent="0.3">
      <c r="A25" s="1">
        <v>24</v>
      </c>
      <c r="B25" s="2" t="s">
        <v>2</v>
      </c>
      <c r="C25" s="7">
        <v>1390.55</v>
      </c>
      <c r="D25" s="7">
        <v>2378.4699999999998</v>
      </c>
      <c r="E25" s="7">
        <v>2393.81</v>
      </c>
      <c r="F25" s="7">
        <v>13103.72</v>
      </c>
      <c r="G25" s="7">
        <v>2505.9699999999998</v>
      </c>
      <c r="H25" s="7">
        <v>1870.62</v>
      </c>
      <c r="I25" s="7">
        <v>1766.81</v>
      </c>
      <c r="J25" s="7">
        <v>2411.64</v>
      </c>
      <c r="K25" s="7">
        <v>2753.23</v>
      </c>
      <c r="L25" s="7">
        <v>4317.55</v>
      </c>
      <c r="M25" s="7">
        <v>3364.3</v>
      </c>
      <c r="N25" s="7">
        <v>2920.65</v>
      </c>
      <c r="O25" s="7">
        <v>1958.74</v>
      </c>
      <c r="P25" s="7">
        <v>2189.0500000000002</v>
      </c>
      <c r="Q25" s="7">
        <v>1182.5999999999999</v>
      </c>
      <c r="R25" s="7">
        <v>2020.06</v>
      </c>
      <c r="S25" s="7">
        <v>4511.7700000000004</v>
      </c>
      <c r="T25" s="7">
        <v>2908.4</v>
      </c>
      <c r="U25" s="7">
        <v>2004.31</v>
      </c>
      <c r="V25" s="7">
        <f t="shared" si="1"/>
        <v>57952.250000000007</v>
      </c>
    </row>
    <row r="26" spans="1:22" x14ac:dyDescent="0.3">
      <c r="A26" s="1">
        <v>25</v>
      </c>
      <c r="B26" s="2" t="s">
        <v>2</v>
      </c>
      <c r="C26" s="7">
        <v>368.02</v>
      </c>
      <c r="D26" s="7">
        <v>1407.7</v>
      </c>
      <c r="E26" s="7">
        <v>1456.65</v>
      </c>
      <c r="F26" s="7">
        <v>2187.8000000000002</v>
      </c>
      <c r="G26" s="7">
        <v>1847.04</v>
      </c>
      <c r="H26" s="7">
        <v>2704.41</v>
      </c>
      <c r="I26" s="7">
        <v>1574.35</v>
      </c>
      <c r="J26" s="7">
        <v>580.49</v>
      </c>
      <c r="K26" s="7">
        <v>1965.44</v>
      </c>
      <c r="L26" s="7">
        <v>1784.47</v>
      </c>
      <c r="M26" s="7">
        <v>2047.54</v>
      </c>
      <c r="N26" s="7">
        <v>756.4</v>
      </c>
      <c r="O26" s="7">
        <v>554.03</v>
      </c>
      <c r="P26" s="7">
        <v>1346.37</v>
      </c>
      <c r="Q26" s="7">
        <v>693.97</v>
      </c>
      <c r="R26" s="7">
        <v>1344.46</v>
      </c>
      <c r="S26" s="7">
        <v>2582.7399999999998</v>
      </c>
      <c r="T26" s="7">
        <v>830.28</v>
      </c>
      <c r="U26" s="7">
        <v>541.61</v>
      </c>
      <c r="V26" s="7">
        <f t="shared" si="1"/>
        <v>26573.769999999997</v>
      </c>
    </row>
    <row r="27" spans="1:22" x14ac:dyDescent="0.3">
      <c r="A27" s="1">
        <v>26</v>
      </c>
      <c r="B27" s="2" t="s">
        <v>2</v>
      </c>
      <c r="C27" s="7">
        <v>930.51</v>
      </c>
      <c r="D27" s="7">
        <v>1067.8800000000001</v>
      </c>
      <c r="E27" s="7">
        <v>1988.76</v>
      </c>
      <c r="F27" s="7">
        <v>2599.94</v>
      </c>
      <c r="G27" s="7">
        <v>2153.7600000000002</v>
      </c>
      <c r="H27" s="7">
        <v>2098.9699999999998</v>
      </c>
      <c r="I27" s="7">
        <v>1210.3</v>
      </c>
      <c r="J27" s="7">
        <v>2007.77</v>
      </c>
      <c r="K27" s="7">
        <v>1740.03</v>
      </c>
      <c r="L27" s="7">
        <v>1233.06</v>
      </c>
      <c r="M27" s="7">
        <v>1999.98</v>
      </c>
      <c r="N27" s="7">
        <v>362.52</v>
      </c>
      <c r="O27" s="7">
        <v>492.77</v>
      </c>
      <c r="P27" s="7">
        <v>448.13</v>
      </c>
      <c r="Q27" s="7">
        <v>7.34</v>
      </c>
      <c r="R27" s="7">
        <v>790.2</v>
      </c>
      <c r="S27" s="7">
        <v>2369.54</v>
      </c>
      <c r="T27" s="7">
        <v>1344.32</v>
      </c>
      <c r="U27" s="7">
        <v>671.8</v>
      </c>
      <c r="V27" s="7">
        <f t="shared" si="1"/>
        <v>25517.58</v>
      </c>
    </row>
    <row r="28" spans="1:22" x14ac:dyDescent="0.3">
      <c r="A28" s="1">
        <v>27</v>
      </c>
      <c r="B28" s="2" t="s">
        <v>2</v>
      </c>
      <c r="C28" s="7">
        <v>338.76</v>
      </c>
      <c r="D28" s="7">
        <v>1276.78</v>
      </c>
      <c r="E28" s="7">
        <v>2084.29</v>
      </c>
      <c r="F28" s="7">
        <v>6793.06</v>
      </c>
      <c r="G28" s="7">
        <v>2403.84</v>
      </c>
      <c r="H28" s="7">
        <v>1737.06</v>
      </c>
      <c r="I28" s="7">
        <v>978.08</v>
      </c>
      <c r="J28" s="7">
        <v>1276.48</v>
      </c>
      <c r="K28" s="7">
        <v>2436.04</v>
      </c>
      <c r="L28" s="7">
        <v>1752.24</v>
      </c>
      <c r="M28" s="7">
        <v>2271.33</v>
      </c>
      <c r="N28" s="7">
        <v>1241.18</v>
      </c>
      <c r="O28" s="7">
        <v>182.83</v>
      </c>
      <c r="P28" s="7">
        <v>419.08</v>
      </c>
      <c r="Q28" s="7">
        <v>7.34</v>
      </c>
      <c r="R28" s="7">
        <v>1426.59</v>
      </c>
      <c r="S28" s="7">
        <v>2440.5700000000002</v>
      </c>
      <c r="T28" s="7">
        <v>1049.79</v>
      </c>
      <c r="U28" s="7">
        <v>206.82</v>
      </c>
      <c r="V28" s="7">
        <f t="shared" si="1"/>
        <v>30322.160000000003</v>
      </c>
    </row>
    <row r="29" spans="1:22" x14ac:dyDescent="0.3">
      <c r="A29" s="1">
        <v>28</v>
      </c>
      <c r="B29" s="2" t="s">
        <v>2</v>
      </c>
      <c r="C29" s="7">
        <v>1007.6</v>
      </c>
      <c r="D29" s="7">
        <v>1262.08</v>
      </c>
      <c r="E29" s="7">
        <v>2902.95</v>
      </c>
      <c r="F29" s="7">
        <v>1219.52</v>
      </c>
      <c r="G29" s="7">
        <v>6276.77</v>
      </c>
      <c r="H29" s="7">
        <v>1783.55</v>
      </c>
      <c r="I29" s="7">
        <v>1211.6400000000001</v>
      </c>
      <c r="J29" s="7">
        <v>2356.34</v>
      </c>
      <c r="K29" s="7">
        <v>2930.93</v>
      </c>
      <c r="L29" s="7">
        <v>3485.44</v>
      </c>
      <c r="M29" s="7">
        <v>2645.58</v>
      </c>
      <c r="N29" s="7">
        <v>1679.66</v>
      </c>
      <c r="O29" s="7">
        <v>424.84</v>
      </c>
      <c r="P29" s="7">
        <v>314.38</v>
      </c>
      <c r="Q29" s="7">
        <v>910.82</v>
      </c>
      <c r="R29" s="7">
        <v>1247.19</v>
      </c>
      <c r="S29" s="7">
        <v>2090.42</v>
      </c>
      <c r="T29" s="7">
        <v>2200.31</v>
      </c>
      <c r="U29" s="7">
        <v>737.72</v>
      </c>
      <c r="V29" s="7">
        <f t="shared" si="1"/>
        <v>36687.739999999991</v>
      </c>
    </row>
    <row r="30" spans="1:22" x14ac:dyDescent="0.3">
      <c r="A30" s="1">
        <v>29</v>
      </c>
      <c r="B30" s="2" t="s">
        <v>2</v>
      </c>
      <c r="C30" s="7">
        <v>300.92</v>
      </c>
      <c r="D30" s="7">
        <v>524.71</v>
      </c>
      <c r="E30" s="7">
        <v>573.01</v>
      </c>
      <c r="F30" s="7">
        <v>534.42999999999995</v>
      </c>
      <c r="G30" s="7">
        <v>969.39</v>
      </c>
      <c r="H30" s="7">
        <v>2136.14</v>
      </c>
      <c r="I30" s="7">
        <v>1509.36</v>
      </c>
      <c r="J30" s="7">
        <v>1629.74</v>
      </c>
      <c r="K30" s="7">
        <v>3789.94</v>
      </c>
      <c r="L30" s="7">
        <v>4792.33</v>
      </c>
      <c r="M30" s="7">
        <v>3168.24</v>
      </c>
      <c r="N30" s="7">
        <v>1297.71</v>
      </c>
      <c r="O30" s="7">
        <v>122.51</v>
      </c>
      <c r="P30" s="7">
        <v>453.27</v>
      </c>
      <c r="Q30" s="7">
        <v>0</v>
      </c>
      <c r="R30" s="7">
        <v>779.92</v>
      </c>
      <c r="S30" s="7">
        <v>1297.93</v>
      </c>
      <c r="T30" s="7">
        <v>2437.56</v>
      </c>
      <c r="U30" s="7">
        <v>0</v>
      </c>
      <c r="V30" s="7">
        <f t="shared" si="1"/>
        <v>26317.109999999997</v>
      </c>
    </row>
    <row r="31" spans="1:22" x14ac:dyDescent="0.3">
      <c r="A31" s="1">
        <v>30</v>
      </c>
      <c r="B31" s="2" t="s">
        <v>4</v>
      </c>
      <c r="C31" s="7">
        <v>2380.1799999999998</v>
      </c>
      <c r="D31" s="7">
        <v>6113.09</v>
      </c>
      <c r="E31" s="7">
        <v>3532.97</v>
      </c>
      <c r="F31" s="7">
        <v>3623.41</v>
      </c>
      <c r="G31" s="7">
        <v>5291.8</v>
      </c>
      <c r="H31" s="7">
        <v>6870.24</v>
      </c>
      <c r="I31" s="7">
        <v>5412.43</v>
      </c>
      <c r="J31" s="7">
        <v>5843.68</v>
      </c>
      <c r="K31" s="7">
        <v>6281.05</v>
      </c>
      <c r="L31" s="7">
        <v>3764.25</v>
      </c>
      <c r="M31" s="7">
        <v>4039.93</v>
      </c>
      <c r="N31" s="7">
        <v>1495.96</v>
      </c>
      <c r="O31" s="7">
        <v>2927.03</v>
      </c>
      <c r="P31" s="7">
        <v>2737.12</v>
      </c>
      <c r="Q31" s="7">
        <v>2609.7600000000002</v>
      </c>
      <c r="R31" s="7">
        <v>5016.75</v>
      </c>
      <c r="S31" s="7">
        <v>6163.87</v>
      </c>
      <c r="T31" s="7">
        <v>3108.29</v>
      </c>
      <c r="U31" s="7">
        <v>3904.77</v>
      </c>
      <c r="V31" s="7">
        <f t="shared" si="1"/>
        <v>81116.58</v>
      </c>
    </row>
    <row r="32" spans="1:22" x14ac:dyDescent="0.3">
      <c r="A32" s="1">
        <v>32</v>
      </c>
      <c r="B32" s="2" t="s">
        <v>7</v>
      </c>
      <c r="C32" s="7">
        <v>0</v>
      </c>
      <c r="D32" s="7">
        <v>0</v>
      </c>
      <c r="E32" s="7">
        <v>0</v>
      </c>
      <c r="F32" s="7">
        <v>0</v>
      </c>
      <c r="G32" s="7">
        <v>1263.29</v>
      </c>
      <c r="H32" s="7">
        <v>3494.25</v>
      </c>
      <c r="I32" s="7">
        <v>1161.94</v>
      </c>
      <c r="J32" s="7">
        <v>0</v>
      </c>
      <c r="K32" s="7">
        <v>1050.43</v>
      </c>
      <c r="L32" s="7">
        <v>0</v>
      </c>
      <c r="M32" s="7">
        <v>0</v>
      </c>
      <c r="N32" s="7">
        <v>7322.46</v>
      </c>
      <c r="O32" s="7">
        <v>0</v>
      </c>
      <c r="P32" s="7">
        <v>0</v>
      </c>
      <c r="Q32" s="7">
        <v>5195.17</v>
      </c>
      <c r="R32" s="7">
        <v>88246.13</v>
      </c>
      <c r="S32" s="7">
        <v>6259.68</v>
      </c>
      <c r="T32" s="7">
        <v>5632.22</v>
      </c>
      <c r="U32" s="7">
        <v>2266.83</v>
      </c>
      <c r="V32" s="7">
        <f t="shared" si="1"/>
        <v>121892.40000000001</v>
      </c>
    </row>
    <row r="33" spans="1:22" x14ac:dyDescent="0.3">
      <c r="A33" s="1">
        <v>33</v>
      </c>
      <c r="B33" s="2" t="s">
        <v>5</v>
      </c>
      <c r="C33" s="7">
        <v>0</v>
      </c>
      <c r="D33" s="7">
        <v>3003.32</v>
      </c>
      <c r="E33" s="7">
        <v>1592.92</v>
      </c>
      <c r="F33" s="7">
        <v>0</v>
      </c>
      <c r="G33" s="7">
        <v>7523.36</v>
      </c>
      <c r="H33" s="7">
        <v>0</v>
      </c>
      <c r="I33" s="7">
        <v>2110.3000000000002</v>
      </c>
      <c r="J33" s="7">
        <v>6384.23</v>
      </c>
      <c r="K33" s="7">
        <v>4518.62</v>
      </c>
      <c r="L33" s="7">
        <v>7056.13</v>
      </c>
      <c r="M33" s="7">
        <v>1993.57</v>
      </c>
      <c r="N33" s="7">
        <v>40330.68</v>
      </c>
      <c r="O33" s="7">
        <v>0</v>
      </c>
      <c r="P33" s="7">
        <v>1822.57</v>
      </c>
      <c r="Q33" s="7">
        <v>2664.31</v>
      </c>
      <c r="R33" s="7">
        <v>4580.76</v>
      </c>
      <c r="S33" s="7">
        <v>449.94</v>
      </c>
      <c r="T33" s="7">
        <v>2288.12</v>
      </c>
      <c r="U33" s="7">
        <v>0</v>
      </c>
      <c r="V33" s="7">
        <f t="shared" si="1"/>
        <v>86318.83</v>
      </c>
    </row>
    <row r="34" spans="1:22" x14ac:dyDescent="0.3">
      <c r="A34" s="1">
        <v>34</v>
      </c>
      <c r="B34" s="2" t="s">
        <v>6</v>
      </c>
      <c r="C34" s="7">
        <v>0</v>
      </c>
      <c r="D34" s="7">
        <v>3073.84</v>
      </c>
      <c r="E34" s="7">
        <v>0</v>
      </c>
      <c r="F34" s="7">
        <v>3108.58</v>
      </c>
      <c r="G34" s="7">
        <v>6269.07</v>
      </c>
      <c r="H34" s="7">
        <v>153.80000000000001</v>
      </c>
      <c r="I34" s="7">
        <v>2110.3000000000002</v>
      </c>
      <c r="J34" s="7">
        <v>0</v>
      </c>
      <c r="K34" s="7">
        <v>2682.38</v>
      </c>
      <c r="L34" s="7">
        <v>9215.1</v>
      </c>
      <c r="M34" s="7">
        <v>0</v>
      </c>
      <c r="N34" s="7">
        <v>58129.33</v>
      </c>
      <c r="O34" s="7">
        <v>2849.19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f t="shared" si="1"/>
        <v>87591.59</v>
      </c>
    </row>
    <row r="35" spans="1:22" x14ac:dyDescent="0.3">
      <c r="B35" s="5" t="s">
        <v>1</v>
      </c>
      <c r="C35" s="10">
        <f t="shared" ref="C35:V35" si="2">+SUM(C2:C34)</f>
        <v>21084.879999999994</v>
      </c>
      <c r="D35" s="10">
        <f t="shared" si="2"/>
        <v>32100.67</v>
      </c>
      <c r="E35" s="10">
        <f t="shared" si="2"/>
        <v>44414.729999999996</v>
      </c>
      <c r="F35" s="10">
        <f t="shared" si="2"/>
        <v>58775.3</v>
      </c>
      <c r="G35" s="10">
        <f t="shared" si="2"/>
        <v>87994.81</v>
      </c>
      <c r="H35" s="10">
        <f t="shared" si="2"/>
        <v>57581.54</v>
      </c>
      <c r="I35" s="10">
        <f t="shared" si="2"/>
        <v>60518.150000000016</v>
      </c>
      <c r="J35" s="10">
        <f t="shared" si="2"/>
        <v>65632.429999999993</v>
      </c>
      <c r="K35" s="10">
        <f t="shared" si="2"/>
        <v>66389.150000000023</v>
      </c>
      <c r="L35" s="10">
        <f t="shared" si="2"/>
        <v>73137.62</v>
      </c>
      <c r="M35" s="10">
        <f t="shared" si="2"/>
        <v>43644.7</v>
      </c>
      <c r="N35" s="10">
        <f t="shared" si="2"/>
        <v>131893.68</v>
      </c>
      <c r="O35" s="10">
        <f t="shared" si="2"/>
        <v>18274.310000000001</v>
      </c>
      <c r="P35" s="10">
        <f t="shared" si="2"/>
        <v>19548.5</v>
      </c>
      <c r="Q35" s="10">
        <f t="shared" si="2"/>
        <v>34542.939999999995</v>
      </c>
      <c r="R35" s="10">
        <f t="shared" si="2"/>
        <v>123018.53</v>
      </c>
      <c r="S35" s="10">
        <f t="shared" si="2"/>
        <v>56736.83</v>
      </c>
      <c r="T35" s="10">
        <f t="shared" si="2"/>
        <v>45676.560000000012</v>
      </c>
      <c r="U35" s="10">
        <f t="shared" si="2"/>
        <v>23447.490000000005</v>
      </c>
      <c r="V35" s="9">
        <f t="shared" si="2"/>
        <v>1064412.8199999998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1"/>
  <sheetViews>
    <sheetView workbookViewId="0">
      <selection activeCell="C1" sqref="C1:U1"/>
    </sheetView>
  </sheetViews>
  <sheetFormatPr defaultRowHeight="14.4" x14ac:dyDescent="0.3"/>
  <cols>
    <col min="1" max="1" width="9.88671875" bestFit="1" customWidth="1"/>
    <col min="2" max="2" width="16.77734375" bestFit="1" customWidth="1"/>
    <col min="3" max="22" width="11.6640625" customWidth="1"/>
  </cols>
  <sheetData>
    <row r="1" spans="1:22" x14ac:dyDescent="0.3">
      <c r="A1" s="1" t="s">
        <v>0</v>
      </c>
      <c r="B1" s="1" t="s">
        <v>9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  <c r="V1" s="15">
        <f t="shared" ref="V1" si="1">+EOMONTH(U1,0)+1</f>
        <v>45870</v>
      </c>
    </row>
    <row r="2" spans="1:22" s="6" customFormat="1" x14ac:dyDescent="0.3">
      <c r="A2" s="1">
        <v>1</v>
      </c>
      <c r="B2" s="2" t="s">
        <v>8</v>
      </c>
      <c r="C2">
        <v>0</v>
      </c>
      <c r="D2">
        <v>1</v>
      </c>
      <c r="E2">
        <v>8</v>
      </c>
      <c r="F2">
        <v>1</v>
      </c>
      <c r="G2">
        <v>6</v>
      </c>
      <c r="H2">
        <v>3</v>
      </c>
      <c r="I2">
        <v>7</v>
      </c>
      <c r="J2">
        <v>7</v>
      </c>
      <c r="K2">
        <v>9</v>
      </c>
      <c r="L2">
        <v>3</v>
      </c>
      <c r="M2">
        <v>2</v>
      </c>
      <c r="N2">
        <v>3</v>
      </c>
      <c r="O2">
        <v>16</v>
      </c>
      <c r="P2">
        <v>2</v>
      </c>
      <c r="Q2">
        <v>4</v>
      </c>
      <c r="R2">
        <v>14</v>
      </c>
      <c r="S2">
        <v>6</v>
      </c>
      <c r="T2">
        <v>2</v>
      </c>
      <c r="U2">
        <v>1</v>
      </c>
      <c r="V2" s="6">
        <f t="shared" ref="V2:V34" si="2">+SUM(C2:U2)</f>
        <v>95</v>
      </c>
    </row>
    <row r="3" spans="1:22" s="6" customFormat="1" x14ac:dyDescent="0.3">
      <c r="A3" s="1">
        <v>2</v>
      </c>
      <c r="B3" s="2" t="s">
        <v>8</v>
      </c>
      <c r="C3">
        <v>6</v>
      </c>
      <c r="D3">
        <v>2</v>
      </c>
      <c r="E3">
        <v>10</v>
      </c>
      <c r="F3">
        <v>3</v>
      </c>
      <c r="G3">
        <v>8</v>
      </c>
      <c r="H3">
        <v>8</v>
      </c>
      <c r="I3">
        <v>6</v>
      </c>
      <c r="J3">
        <v>12</v>
      </c>
      <c r="K3">
        <v>8</v>
      </c>
      <c r="L3">
        <v>5</v>
      </c>
      <c r="M3">
        <v>4</v>
      </c>
      <c r="N3">
        <v>3</v>
      </c>
      <c r="O3">
        <v>2</v>
      </c>
      <c r="P3">
        <v>2</v>
      </c>
      <c r="Q3">
        <v>5</v>
      </c>
      <c r="R3">
        <v>2</v>
      </c>
      <c r="S3">
        <v>4</v>
      </c>
      <c r="T3">
        <v>14</v>
      </c>
      <c r="U3">
        <v>0</v>
      </c>
      <c r="V3" s="6">
        <f t="shared" si="2"/>
        <v>104</v>
      </c>
    </row>
    <row r="4" spans="1:22" x14ac:dyDescent="0.3">
      <c r="A4" s="1">
        <v>3</v>
      </c>
      <c r="B4" s="2" t="s">
        <v>8</v>
      </c>
      <c r="C4">
        <v>7</v>
      </c>
      <c r="D4">
        <v>3</v>
      </c>
      <c r="E4">
        <v>11</v>
      </c>
      <c r="F4">
        <v>6</v>
      </c>
      <c r="G4">
        <v>11</v>
      </c>
      <c r="H4">
        <v>8</v>
      </c>
      <c r="I4">
        <v>7</v>
      </c>
      <c r="J4">
        <v>8</v>
      </c>
      <c r="K4">
        <v>4</v>
      </c>
      <c r="L4">
        <v>4</v>
      </c>
      <c r="M4">
        <v>9</v>
      </c>
      <c r="N4">
        <v>4</v>
      </c>
      <c r="O4">
        <v>4</v>
      </c>
      <c r="P4">
        <v>15</v>
      </c>
      <c r="Q4">
        <v>9</v>
      </c>
      <c r="R4">
        <v>5</v>
      </c>
      <c r="S4">
        <v>4</v>
      </c>
      <c r="T4">
        <v>7</v>
      </c>
      <c r="U4">
        <v>0</v>
      </c>
      <c r="V4" s="6">
        <f t="shared" si="2"/>
        <v>126</v>
      </c>
    </row>
    <row r="5" spans="1:22" x14ac:dyDescent="0.3">
      <c r="A5" s="1">
        <v>4</v>
      </c>
      <c r="B5" s="2" t="s">
        <v>8</v>
      </c>
      <c r="C5">
        <v>11</v>
      </c>
      <c r="D5">
        <v>8</v>
      </c>
      <c r="E5">
        <v>9</v>
      </c>
      <c r="F5">
        <v>6</v>
      </c>
      <c r="G5">
        <v>10</v>
      </c>
      <c r="H5">
        <v>5</v>
      </c>
      <c r="I5">
        <v>5</v>
      </c>
      <c r="J5">
        <v>10</v>
      </c>
      <c r="K5">
        <v>3</v>
      </c>
      <c r="L5">
        <v>4</v>
      </c>
      <c r="M5">
        <v>8</v>
      </c>
      <c r="N5">
        <v>10</v>
      </c>
      <c r="O5">
        <v>5</v>
      </c>
      <c r="P5">
        <v>6</v>
      </c>
      <c r="Q5">
        <v>6</v>
      </c>
      <c r="R5">
        <v>4</v>
      </c>
      <c r="S5">
        <v>6</v>
      </c>
      <c r="T5">
        <v>7</v>
      </c>
      <c r="U5">
        <v>4</v>
      </c>
      <c r="V5" s="6">
        <f t="shared" si="2"/>
        <v>127</v>
      </c>
    </row>
    <row r="6" spans="1:22" x14ac:dyDescent="0.3">
      <c r="A6" s="1">
        <v>5</v>
      </c>
      <c r="B6" s="2" t="s">
        <v>8</v>
      </c>
      <c r="C6">
        <v>4</v>
      </c>
      <c r="D6">
        <v>0</v>
      </c>
      <c r="E6">
        <v>5</v>
      </c>
      <c r="F6">
        <v>3</v>
      </c>
      <c r="G6">
        <v>8</v>
      </c>
      <c r="H6">
        <v>8</v>
      </c>
      <c r="I6">
        <v>10</v>
      </c>
      <c r="J6">
        <v>10</v>
      </c>
      <c r="K6">
        <v>6</v>
      </c>
      <c r="L6">
        <v>4</v>
      </c>
      <c r="M6">
        <v>8</v>
      </c>
      <c r="N6">
        <v>8</v>
      </c>
      <c r="O6">
        <v>4</v>
      </c>
      <c r="P6">
        <v>2</v>
      </c>
      <c r="Q6">
        <v>5</v>
      </c>
      <c r="R6">
        <v>5</v>
      </c>
      <c r="S6">
        <v>6</v>
      </c>
      <c r="T6">
        <v>5</v>
      </c>
      <c r="U6">
        <v>0</v>
      </c>
      <c r="V6" s="6">
        <f t="shared" si="2"/>
        <v>101</v>
      </c>
    </row>
    <row r="7" spans="1:22" x14ac:dyDescent="0.3">
      <c r="A7" s="1">
        <v>6</v>
      </c>
      <c r="B7" s="2" t="s">
        <v>8</v>
      </c>
      <c r="C7">
        <v>7</v>
      </c>
      <c r="D7">
        <v>3</v>
      </c>
      <c r="E7">
        <v>8</v>
      </c>
      <c r="F7">
        <v>9</v>
      </c>
      <c r="G7">
        <v>16</v>
      </c>
      <c r="H7">
        <v>7</v>
      </c>
      <c r="I7">
        <v>7</v>
      </c>
      <c r="J7">
        <v>4</v>
      </c>
      <c r="K7">
        <v>5</v>
      </c>
      <c r="L7">
        <v>7</v>
      </c>
      <c r="M7">
        <v>10</v>
      </c>
      <c r="N7">
        <v>6</v>
      </c>
      <c r="O7">
        <v>9</v>
      </c>
      <c r="P7">
        <v>6</v>
      </c>
      <c r="Q7">
        <v>8</v>
      </c>
      <c r="R7">
        <v>7</v>
      </c>
      <c r="S7">
        <v>7</v>
      </c>
      <c r="T7">
        <v>7</v>
      </c>
      <c r="U7">
        <v>6</v>
      </c>
      <c r="V7" s="6">
        <f t="shared" si="2"/>
        <v>139</v>
      </c>
    </row>
    <row r="8" spans="1:22" x14ac:dyDescent="0.3">
      <c r="A8" s="1">
        <v>7</v>
      </c>
      <c r="B8" s="2" t="s">
        <v>8</v>
      </c>
      <c r="C8">
        <v>2</v>
      </c>
      <c r="D8">
        <v>0</v>
      </c>
      <c r="E8">
        <v>5</v>
      </c>
      <c r="F8">
        <v>3</v>
      </c>
      <c r="G8">
        <v>10</v>
      </c>
      <c r="H8">
        <v>4</v>
      </c>
      <c r="I8">
        <v>7</v>
      </c>
      <c r="J8">
        <v>9</v>
      </c>
      <c r="K8">
        <v>14</v>
      </c>
      <c r="L8">
        <v>4</v>
      </c>
      <c r="M8">
        <v>5</v>
      </c>
      <c r="N8">
        <v>4</v>
      </c>
      <c r="O8">
        <v>6</v>
      </c>
      <c r="P8">
        <v>4</v>
      </c>
      <c r="Q8">
        <v>7</v>
      </c>
      <c r="R8">
        <v>1</v>
      </c>
      <c r="S8">
        <v>0</v>
      </c>
      <c r="T8">
        <v>4</v>
      </c>
      <c r="U8">
        <v>6</v>
      </c>
      <c r="V8" s="6">
        <f t="shared" si="2"/>
        <v>95</v>
      </c>
    </row>
    <row r="9" spans="1:22" x14ac:dyDescent="0.3">
      <c r="A9" s="1">
        <v>8</v>
      </c>
      <c r="B9" s="2" t="s">
        <v>8</v>
      </c>
      <c r="C9">
        <v>2</v>
      </c>
      <c r="D9">
        <v>1</v>
      </c>
      <c r="E9">
        <v>5</v>
      </c>
      <c r="F9">
        <v>3</v>
      </c>
      <c r="G9">
        <v>10</v>
      </c>
      <c r="H9">
        <v>4</v>
      </c>
      <c r="I9">
        <v>4</v>
      </c>
      <c r="J9">
        <v>7</v>
      </c>
      <c r="K9">
        <v>9</v>
      </c>
      <c r="L9">
        <v>3</v>
      </c>
      <c r="M9">
        <v>4</v>
      </c>
      <c r="N9">
        <v>5</v>
      </c>
      <c r="O9">
        <v>2</v>
      </c>
      <c r="P9">
        <v>3</v>
      </c>
      <c r="Q9">
        <v>5</v>
      </c>
      <c r="R9">
        <v>0</v>
      </c>
      <c r="S9">
        <v>0</v>
      </c>
      <c r="T9">
        <v>4</v>
      </c>
      <c r="U9">
        <v>5</v>
      </c>
      <c r="V9" s="6">
        <f t="shared" si="2"/>
        <v>76</v>
      </c>
    </row>
    <row r="10" spans="1:22" x14ac:dyDescent="0.3">
      <c r="A10" s="1">
        <v>9</v>
      </c>
      <c r="B10" s="2" t="s">
        <v>8</v>
      </c>
      <c r="C10">
        <v>1</v>
      </c>
      <c r="D10">
        <v>3</v>
      </c>
      <c r="E10">
        <v>3</v>
      </c>
      <c r="F10">
        <v>5</v>
      </c>
      <c r="G10">
        <v>8</v>
      </c>
      <c r="H10">
        <v>3</v>
      </c>
      <c r="I10">
        <v>4</v>
      </c>
      <c r="J10">
        <v>4</v>
      </c>
      <c r="K10">
        <v>13</v>
      </c>
      <c r="L10">
        <v>24</v>
      </c>
      <c r="M10">
        <v>22</v>
      </c>
      <c r="N10">
        <v>19</v>
      </c>
      <c r="O10">
        <v>12</v>
      </c>
      <c r="P10">
        <v>20</v>
      </c>
      <c r="Q10">
        <v>5</v>
      </c>
      <c r="R10">
        <v>1</v>
      </c>
      <c r="S10">
        <v>5</v>
      </c>
      <c r="T10">
        <v>4</v>
      </c>
      <c r="U10">
        <v>1</v>
      </c>
      <c r="V10" s="6">
        <f t="shared" si="2"/>
        <v>157</v>
      </c>
    </row>
    <row r="11" spans="1:22" x14ac:dyDescent="0.3">
      <c r="A11" s="1">
        <v>10</v>
      </c>
      <c r="B11" s="2" t="s">
        <v>8</v>
      </c>
      <c r="C11">
        <v>30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10</v>
      </c>
      <c r="K11">
        <v>27</v>
      </c>
      <c r="L11">
        <v>24</v>
      </c>
      <c r="M11">
        <v>30</v>
      </c>
      <c r="N11">
        <v>30</v>
      </c>
      <c r="O11">
        <v>2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 s="6">
        <f t="shared" si="2"/>
        <v>159</v>
      </c>
    </row>
    <row r="12" spans="1:22" x14ac:dyDescent="0.3">
      <c r="A12" s="1">
        <v>11</v>
      </c>
      <c r="B12" s="2" t="s">
        <v>8</v>
      </c>
      <c r="C12">
        <v>3</v>
      </c>
      <c r="D12">
        <v>5</v>
      </c>
      <c r="E12">
        <v>2</v>
      </c>
      <c r="F12">
        <v>5</v>
      </c>
      <c r="G12">
        <v>11</v>
      </c>
      <c r="H12">
        <v>7</v>
      </c>
      <c r="I12">
        <v>4</v>
      </c>
      <c r="J12">
        <v>9</v>
      </c>
      <c r="K12">
        <v>10</v>
      </c>
      <c r="L12">
        <v>3</v>
      </c>
      <c r="M12">
        <v>8</v>
      </c>
      <c r="N12">
        <v>7</v>
      </c>
      <c r="O12">
        <v>7</v>
      </c>
      <c r="P12">
        <v>3</v>
      </c>
      <c r="Q12">
        <v>6</v>
      </c>
      <c r="R12">
        <v>3</v>
      </c>
      <c r="S12">
        <v>10</v>
      </c>
      <c r="T12">
        <v>7</v>
      </c>
      <c r="U12">
        <v>4</v>
      </c>
      <c r="V12" s="6">
        <f t="shared" si="2"/>
        <v>114</v>
      </c>
    </row>
    <row r="13" spans="1:22" x14ac:dyDescent="0.3">
      <c r="A13" s="1">
        <v>12</v>
      </c>
      <c r="B13" s="2" t="s">
        <v>3</v>
      </c>
      <c r="C13">
        <v>2</v>
      </c>
      <c r="D13">
        <v>2</v>
      </c>
      <c r="E13">
        <v>5</v>
      </c>
      <c r="F13">
        <v>3</v>
      </c>
      <c r="G13">
        <v>12</v>
      </c>
      <c r="H13">
        <v>2</v>
      </c>
      <c r="I13">
        <v>22</v>
      </c>
      <c r="J13">
        <v>24</v>
      </c>
      <c r="K13">
        <v>6</v>
      </c>
      <c r="L13">
        <v>6</v>
      </c>
      <c r="M13">
        <v>7</v>
      </c>
      <c r="N13">
        <v>3</v>
      </c>
      <c r="O13">
        <v>4</v>
      </c>
      <c r="P13">
        <v>1</v>
      </c>
      <c r="Q13">
        <v>7</v>
      </c>
      <c r="R13">
        <v>2</v>
      </c>
      <c r="S13">
        <v>10</v>
      </c>
      <c r="T13">
        <v>14</v>
      </c>
      <c r="U13">
        <v>4</v>
      </c>
      <c r="V13" s="6">
        <f t="shared" si="2"/>
        <v>136</v>
      </c>
    </row>
    <row r="14" spans="1:22" x14ac:dyDescent="0.3">
      <c r="A14" s="1">
        <v>13</v>
      </c>
      <c r="B14" s="2" t="s">
        <v>3</v>
      </c>
      <c r="C14">
        <v>1</v>
      </c>
      <c r="D14">
        <v>1</v>
      </c>
      <c r="E14">
        <v>4</v>
      </c>
      <c r="F14">
        <v>7</v>
      </c>
      <c r="G14">
        <v>9</v>
      </c>
      <c r="H14">
        <v>4</v>
      </c>
      <c r="I14">
        <v>4</v>
      </c>
      <c r="J14">
        <v>8</v>
      </c>
      <c r="K14">
        <v>10</v>
      </c>
      <c r="L14">
        <v>5</v>
      </c>
      <c r="M14">
        <v>4</v>
      </c>
      <c r="N14">
        <v>3</v>
      </c>
      <c r="O14">
        <v>3</v>
      </c>
      <c r="P14">
        <v>14</v>
      </c>
      <c r="Q14">
        <v>9</v>
      </c>
      <c r="R14">
        <v>3</v>
      </c>
      <c r="S14">
        <v>7</v>
      </c>
      <c r="T14">
        <v>3</v>
      </c>
      <c r="U14">
        <v>0</v>
      </c>
      <c r="V14" s="6">
        <f t="shared" si="2"/>
        <v>99</v>
      </c>
    </row>
    <row r="15" spans="1:22" x14ac:dyDescent="0.3">
      <c r="A15" s="1">
        <v>14</v>
      </c>
      <c r="B15" s="2" t="s">
        <v>3</v>
      </c>
      <c r="C15">
        <v>1</v>
      </c>
      <c r="D15">
        <v>0</v>
      </c>
      <c r="E15">
        <v>5</v>
      </c>
      <c r="F15">
        <v>6</v>
      </c>
      <c r="G15">
        <v>6</v>
      </c>
      <c r="H15">
        <v>8</v>
      </c>
      <c r="I15">
        <v>4</v>
      </c>
      <c r="J15">
        <v>12</v>
      </c>
      <c r="K15">
        <v>5</v>
      </c>
      <c r="L15">
        <v>6</v>
      </c>
      <c r="M15">
        <v>9</v>
      </c>
      <c r="N15">
        <v>8</v>
      </c>
      <c r="O15">
        <v>6</v>
      </c>
      <c r="P15">
        <v>5</v>
      </c>
      <c r="Q15">
        <v>7</v>
      </c>
      <c r="R15">
        <v>7</v>
      </c>
      <c r="S15">
        <v>8</v>
      </c>
      <c r="T15">
        <v>8</v>
      </c>
      <c r="U15">
        <v>6</v>
      </c>
      <c r="V15" s="6">
        <f t="shared" si="2"/>
        <v>117</v>
      </c>
    </row>
    <row r="16" spans="1:22" x14ac:dyDescent="0.3">
      <c r="A16" s="1">
        <v>15</v>
      </c>
      <c r="B16" s="2" t="s">
        <v>3</v>
      </c>
      <c r="C16">
        <v>1</v>
      </c>
      <c r="D16">
        <v>0</v>
      </c>
      <c r="E16">
        <v>8</v>
      </c>
      <c r="F16">
        <v>6</v>
      </c>
      <c r="G16">
        <v>7</v>
      </c>
      <c r="H16">
        <v>6</v>
      </c>
      <c r="I16">
        <v>6</v>
      </c>
      <c r="J16">
        <v>9</v>
      </c>
      <c r="K16">
        <v>9</v>
      </c>
      <c r="L16">
        <v>4</v>
      </c>
      <c r="M16">
        <v>2</v>
      </c>
      <c r="N16">
        <v>6</v>
      </c>
      <c r="O16">
        <v>4</v>
      </c>
      <c r="P16">
        <v>1</v>
      </c>
      <c r="Q16">
        <v>8</v>
      </c>
      <c r="R16">
        <v>7</v>
      </c>
      <c r="S16">
        <v>11</v>
      </c>
      <c r="T16">
        <v>2</v>
      </c>
      <c r="U16">
        <v>4</v>
      </c>
      <c r="V16" s="6">
        <f t="shared" si="2"/>
        <v>101</v>
      </c>
    </row>
    <row r="17" spans="1:22" x14ac:dyDescent="0.3">
      <c r="A17" s="1">
        <v>16</v>
      </c>
      <c r="B17" s="2" t="s">
        <v>3</v>
      </c>
      <c r="C17">
        <v>1</v>
      </c>
      <c r="D17">
        <v>0</v>
      </c>
      <c r="E17">
        <v>10</v>
      </c>
      <c r="F17">
        <v>8</v>
      </c>
      <c r="G17">
        <v>16</v>
      </c>
      <c r="H17">
        <v>5</v>
      </c>
      <c r="I17">
        <v>4</v>
      </c>
      <c r="J17">
        <v>7</v>
      </c>
      <c r="K17">
        <v>6</v>
      </c>
      <c r="L17">
        <v>7</v>
      </c>
      <c r="M17">
        <v>1</v>
      </c>
      <c r="N17">
        <v>4</v>
      </c>
      <c r="O17">
        <v>3</v>
      </c>
      <c r="P17">
        <v>1</v>
      </c>
      <c r="Q17">
        <v>7</v>
      </c>
      <c r="R17">
        <v>2</v>
      </c>
      <c r="S17">
        <v>2</v>
      </c>
      <c r="T17">
        <v>7</v>
      </c>
      <c r="U17">
        <v>7</v>
      </c>
      <c r="V17" s="6">
        <f t="shared" si="2"/>
        <v>98</v>
      </c>
    </row>
    <row r="18" spans="1:22" x14ac:dyDescent="0.3">
      <c r="A18" s="1">
        <v>17</v>
      </c>
      <c r="B18" s="2" t="s">
        <v>3</v>
      </c>
      <c r="C18">
        <v>0</v>
      </c>
      <c r="D18">
        <v>0</v>
      </c>
      <c r="E18">
        <v>0</v>
      </c>
      <c r="F18">
        <v>4</v>
      </c>
      <c r="G18">
        <v>4</v>
      </c>
      <c r="H18">
        <v>2</v>
      </c>
      <c r="I18">
        <v>4</v>
      </c>
      <c r="J18">
        <v>6</v>
      </c>
      <c r="K18">
        <v>5</v>
      </c>
      <c r="L18">
        <v>5</v>
      </c>
      <c r="M18">
        <v>2</v>
      </c>
      <c r="N18">
        <v>0</v>
      </c>
      <c r="O18">
        <v>1</v>
      </c>
      <c r="P18">
        <v>1</v>
      </c>
      <c r="Q18">
        <v>6</v>
      </c>
      <c r="R18">
        <v>0</v>
      </c>
      <c r="S18">
        <v>2</v>
      </c>
      <c r="T18">
        <v>3</v>
      </c>
      <c r="U18">
        <v>0</v>
      </c>
      <c r="V18" s="6">
        <f t="shared" si="2"/>
        <v>45</v>
      </c>
    </row>
    <row r="19" spans="1:22" x14ac:dyDescent="0.3">
      <c r="A19" s="1">
        <v>18</v>
      </c>
      <c r="B19" s="2" t="s">
        <v>3</v>
      </c>
      <c r="C19">
        <v>1</v>
      </c>
      <c r="D19">
        <v>0</v>
      </c>
      <c r="E19">
        <v>11</v>
      </c>
      <c r="F19">
        <v>5</v>
      </c>
      <c r="G19">
        <v>4</v>
      </c>
      <c r="H19">
        <v>4</v>
      </c>
      <c r="I19">
        <v>5</v>
      </c>
      <c r="J19">
        <v>5</v>
      </c>
      <c r="K19">
        <v>5</v>
      </c>
      <c r="L19">
        <v>3</v>
      </c>
      <c r="M19">
        <v>3</v>
      </c>
      <c r="N19">
        <v>3</v>
      </c>
      <c r="O19">
        <v>4</v>
      </c>
      <c r="P19">
        <v>2</v>
      </c>
      <c r="Q19">
        <v>10</v>
      </c>
      <c r="R19">
        <v>2</v>
      </c>
      <c r="S19">
        <v>1</v>
      </c>
      <c r="T19">
        <v>3</v>
      </c>
      <c r="U19">
        <v>0</v>
      </c>
      <c r="V19" s="6">
        <f t="shared" si="2"/>
        <v>71</v>
      </c>
    </row>
    <row r="20" spans="1:22" x14ac:dyDescent="0.3">
      <c r="A20" s="1">
        <v>19</v>
      </c>
      <c r="B20" s="2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6">
        <f t="shared" si="2"/>
        <v>0</v>
      </c>
    </row>
    <row r="21" spans="1:22" x14ac:dyDescent="0.3">
      <c r="A21" s="1">
        <v>20</v>
      </c>
      <c r="B21" s="2" t="s">
        <v>2</v>
      </c>
      <c r="C21">
        <v>4</v>
      </c>
      <c r="D21">
        <v>5</v>
      </c>
      <c r="E21">
        <v>7</v>
      </c>
      <c r="F21">
        <v>7</v>
      </c>
      <c r="G21">
        <v>12</v>
      </c>
      <c r="H21">
        <v>9</v>
      </c>
      <c r="I21">
        <v>6</v>
      </c>
      <c r="J21">
        <v>5</v>
      </c>
      <c r="K21">
        <v>12</v>
      </c>
      <c r="L21">
        <v>16</v>
      </c>
      <c r="M21">
        <v>16</v>
      </c>
      <c r="N21">
        <v>9</v>
      </c>
      <c r="O21">
        <v>4</v>
      </c>
      <c r="P21">
        <v>7</v>
      </c>
      <c r="Q21">
        <v>8</v>
      </c>
      <c r="R21">
        <v>8</v>
      </c>
      <c r="S21">
        <v>15</v>
      </c>
      <c r="T21">
        <v>14</v>
      </c>
      <c r="U21">
        <v>7</v>
      </c>
      <c r="V21" s="6">
        <f t="shared" si="2"/>
        <v>171</v>
      </c>
    </row>
    <row r="22" spans="1:22" x14ac:dyDescent="0.3">
      <c r="A22" s="1">
        <v>21</v>
      </c>
      <c r="B22" s="2" t="s">
        <v>2</v>
      </c>
      <c r="C22">
        <v>2</v>
      </c>
      <c r="D22">
        <v>3</v>
      </c>
      <c r="E22">
        <v>8</v>
      </c>
      <c r="F22">
        <v>8</v>
      </c>
      <c r="G22">
        <v>9</v>
      </c>
      <c r="H22">
        <v>8</v>
      </c>
      <c r="I22">
        <v>5</v>
      </c>
      <c r="J22">
        <v>8</v>
      </c>
      <c r="K22">
        <v>9</v>
      </c>
      <c r="L22">
        <v>7</v>
      </c>
      <c r="M22">
        <v>7</v>
      </c>
      <c r="N22">
        <v>6</v>
      </c>
      <c r="O22">
        <v>2</v>
      </c>
      <c r="P22">
        <v>5</v>
      </c>
      <c r="Q22">
        <v>5</v>
      </c>
      <c r="R22">
        <v>6</v>
      </c>
      <c r="S22">
        <v>9</v>
      </c>
      <c r="T22">
        <v>5</v>
      </c>
      <c r="U22">
        <v>5</v>
      </c>
      <c r="V22" s="6">
        <f t="shared" si="2"/>
        <v>117</v>
      </c>
    </row>
    <row r="23" spans="1:22" x14ac:dyDescent="0.3">
      <c r="A23" s="1">
        <v>22</v>
      </c>
      <c r="B23" s="2" t="s">
        <v>2</v>
      </c>
      <c r="C23">
        <v>5</v>
      </c>
      <c r="D23">
        <v>8</v>
      </c>
      <c r="E23">
        <v>5</v>
      </c>
      <c r="F23">
        <v>7</v>
      </c>
      <c r="G23">
        <v>10</v>
      </c>
      <c r="H23">
        <v>8</v>
      </c>
      <c r="I23">
        <v>5</v>
      </c>
      <c r="J23">
        <v>4</v>
      </c>
      <c r="K23">
        <v>10</v>
      </c>
      <c r="L23">
        <v>8</v>
      </c>
      <c r="M23">
        <v>11</v>
      </c>
      <c r="N23">
        <v>8</v>
      </c>
      <c r="O23">
        <v>5</v>
      </c>
      <c r="P23">
        <v>3</v>
      </c>
      <c r="Q23">
        <v>7</v>
      </c>
      <c r="R23">
        <v>4</v>
      </c>
      <c r="S23">
        <v>7</v>
      </c>
      <c r="T23">
        <v>6</v>
      </c>
      <c r="U23">
        <v>6</v>
      </c>
      <c r="V23" s="6">
        <f t="shared" si="2"/>
        <v>127</v>
      </c>
    </row>
    <row r="24" spans="1:22" x14ac:dyDescent="0.3">
      <c r="A24" s="1">
        <v>23</v>
      </c>
      <c r="B24" s="2" t="s">
        <v>2</v>
      </c>
      <c r="C24">
        <v>5</v>
      </c>
      <c r="D24">
        <v>2</v>
      </c>
      <c r="E24">
        <v>0</v>
      </c>
      <c r="F24">
        <v>8</v>
      </c>
      <c r="G24">
        <v>10</v>
      </c>
      <c r="H24">
        <v>4</v>
      </c>
      <c r="I24">
        <v>8</v>
      </c>
      <c r="J24">
        <v>9</v>
      </c>
      <c r="K24">
        <v>7</v>
      </c>
      <c r="L24">
        <v>4</v>
      </c>
      <c r="M24">
        <v>8</v>
      </c>
      <c r="N24">
        <v>2</v>
      </c>
      <c r="O24">
        <v>2</v>
      </c>
      <c r="P24">
        <v>5</v>
      </c>
      <c r="Q24">
        <v>7</v>
      </c>
      <c r="R24">
        <v>3</v>
      </c>
      <c r="S24">
        <v>10</v>
      </c>
      <c r="T24">
        <v>3</v>
      </c>
      <c r="U24">
        <v>3</v>
      </c>
      <c r="V24" s="6">
        <f t="shared" si="2"/>
        <v>100</v>
      </c>
    </row>
    <row r="25" spans="1:22" x14ac:dyDescent="0.3">
      <c r="A25" s="4">
        <v>24</v>
      </c>
      <c r="B25" s="5" t="s">
        <v>2</v>
      </c>
      <c r="C25">
        <v>6</v>
      </c>
      <c r="D25">
        <v>10</v>
      </c>
      <c r="E25">
        <v>9</v>
      </c>
      <c r="F25">
        <v>12</v>
      </c>
      <c r="G25">
        <v>8</v>
      </c>
      <c r="H25">
        <v>4</v>
      </c>
      <c r="I25">
        <v>6</v>
      </c>
      <c r="J25">
        <v>9</v>
      </c>
      <c r="K25">
        <v>10</v>
      </c>
      <c r="L25">
        <v>12</v>
      </c>
      <c r="M25">
        <v>13</v>
      </c>
      <c r="N25">
        <v>15</v>
      </c>
      <c r="O25">
        <v>12</v>
      </c>
      <c r="P25">
        <v>12</v>
      </c>
      <c r="Q25">
        <v>10</v>
      </c>
      <c r="R25">
        <v>9</v>
      </c>
      <c r="S25">
        <v>15</v>
      </c>
      <c r="T25">
        <v>13</v>
      </c>
      <c r="U25">
        <v>8</v>
      </c>
      <c r="V25" s="6">
        <f t="shared" si="2"/>
        <v>193</v>
      </c>
    </row>
    <row r="26" spans="1:22" x14ac:dyDescent="0.3">
      <c r="A26" s="1">
        <v>25</v>
      </c>
      <c r="B26" s="2" t="s">
        <v>2</v>
      </c>
      <c r="C26">
        <v>2</v>
      </c>
      <c r="D26">
        <v>5</v>
      </c>
      <c r="E26">
        <v>5</v>
      </c>
      <c r="F26">
        <v>9</v>
      </c>
      <c r="G26">
        <v>10</v>
      </c>
      <c r="H26">
        <v>7</v>
      </c>
      <c r="I26">
        <v>5</v>
      </c>
      <c r="J26">
        <v>2</v>
      </c>
      <c r="K26">
        <v>7</v>
      </c>
      <c r="L26">
        <v>6</v>
      </c>
      <c r="M26">
        <v>9</v>
      </c>
      <c r="N26">
        <v>4</v>
      </c>
      <c r="O26">
        <v>5</v>
      </c>
      <c r="P26">
        <v>6</v>
      </c>
      <c r="Q26">
        <v>8</v>
      </c>
      <c r="R26">
        <v>5</v>
      </c>
      <c r="S26">
        <v>10</v>
      </c>
      <c r="T26">
        <v>3</v>
      </c>
      <c r="U26">
        <v>2</v>
      </c>
      <c r="V26" s="6">
        <f t="shared" si="2"/>
        <v>110</v>
      </c>
    </row>
    <row r="27" spans="1:22" x14ac:dyDescent="0.3">
      <c r="A27" s="1">
        <v>26</v>
      </c>
      <c r="B27" s="2" t="s">
        <v>2</v>
      </c>
      <c r="C27">
        <v>5</v>
      </c>
      <c r="D27">
        <v>4</v>
      </c>
      <c r="E27">
        <v>7</v>
      </c>
      <c r="F27">
        <v>9</v>
      </c>
      <c r="G27">
        <v>12</v>
      </c>
      <c r="H27">
        <v>6</v>
      </c>
      <c r="I27">
        <v>4</v>
      </c>
      <c r="J27">
        <v>6</v>
      </c>
      <c r="K27">
        <v>6</v>
      </c>
      <c r="L27">
        <v>4</v>
      </c>
      <c r="M27">
        <v>9</v>
      </c>
      <c r="N27">
        <v>2</v>
      </c>
      <c r="O27">
        <v>3</v>
      </c>
      <c r="P27">
        <v>3</v>
      </c>
      <c r="Q27">
        <v>4</v>
      </c>
      <c r="R27">
        <v>4</v>
      </c>
      <c r="S27">
        <v>8</v>
      </c>
      <c r="T27">
        <v>5</v>
      </c>
      <c r="U27">
        <v>3</v>
      </c>
      <c r="V27" s="6">
        <f t="shared" si="2"/>
        <v>104</v>
      </c>
    </row>
    <row r="28" spans="1:22" x14ac:dyDescent="0.3">
      <c r="A28" s="1">
        <v>27</v>
      </c>
      <c r="B28" s="2" t="s">
        <v>2</v>
      </c>
      <c r="C28">
        <v>3</v>
      </c>
      <c r="D28">
        <v>7</v>
      </c>
      <c r="E28">
        <v>9</v>
      </c>
      <c r="F28">
        <v>8</v>
      </c>
      <c r="G28">
        <v>11</v>
      </c>
      <c r="H28">
        <v>5</v>
      </c>
      <c r="I28">
        <v>4</v>
      </c>
      <c r="J28">
        <v>6</v>
      </c>
      <c r="K28">
        <v>9</v>
      </c>
      <c r="L28">
        <v>7</v>
      </c>
      <c r="M28">
        <v>7</v>
      </c>
      <c r="N28">
        <v>6</v>
      </c>
      <c r="O28">
        <v>3</v>
      </c>
      <c r="P28">
        <v>2</v>
      </c>
      <c r="Q28">
        <v>4</v>
      </c>
      <c r="R28">
        <v>5</v>
      </c>
      <c r="S28">
        <v>9</v>
      </c>
      <c r="T28">
        <v>4</v>
      </c>
      <c r="U28">
        <v>1</v>
      </c>
      <c r="V28" s="6">
        <f t="shared" si="2"/>
        <v>110</v>
      </c>
    </row>
    <row r="29" spans="1:22" x14ac:dyDescent="0.3">
      <c r="A29" s="1">
        <v>28</v>
      </c>
      <c r="B29" s="2" t="s">
        <v>2</v>
      </c>
      <c r="C29">
        <v>3</v>
      </c>
      <c r="D29">
        <v>4</v>
      </c>
      <c r="E29">
        <v>10</v>
      </c>
      <c r="F29">
        <v>6</v>
      </c>
      <c r="G29">
        <v>7</v>
      </c>
      <c r="H29">
        <v>5</v>
      </c>
      <c r="I29">
        <v>4</v>
      </c>
      <c r="J29">
        <v>8</v>
      </c>
      <c r="K29">
        <v>11</v>
      </c>
      <c r="L29">
        <v>13</v>
      </c>
      <c r="M29">
        <v>12</v>
      </c>
      <c r="N29">
        <v>9</v>
      </c>
      <c r="O29">
        <v>4</v>
      </c>
      <c r="P29">
        <v>4</v>
      </c>
      <c r="Q29">
        <v>8</v>
      </c>
      <c r="R29">
        <v>6</v>
      </c>
      <c r="S29">
        <v>7</v>
      </c>
      <c r="T29">
        <v>11</v>
      </c>
      <c r="U29">
        <v>3</v>
      </c>
      <c r="V29" s="6">
        <f t="shared" si="2"/>
        <v>135</v>
      </c>
    </row>
    <row r="30" spans="1:22" x14ac:dyDescent="0.3">
      <c r="A30" s="1">
        <v>29</v>
      </c>
      <c r="B30" s="2" t="s">
        <v>2</v>
      </c>
      <c r="C30">
        <v>3</v>
      </c>
      <c r="D30">
        <v>2</v>
      </c>
      <c r="E30">
        <v>2</v>
      </c>
      <c r="F30">
        <v>2</v>
      </c>
      <c r="G30">
        <v>3</v>
      </c>
      <c r="H30">
        <v>7</v>
      </c>
      <c r="I30">
        <v>5</v>
      </c>
      <c r="J30">
        <v>6</v>
      </c>
      <c r="K30">
        <v>13</v>
      </c>
      <c r="L30">
        <v>18</v>
      </c>
      <c r="M30">
        <v>12</v>
      </c>
      <c r="N30">
        <v>7</v>
      </c>
      <c r="O30">
        <v>2</v>
      </c>
      <c r="P30">
        <v>2</v>
      </c>
      <c r="Q30">
        <v>4</v>
      </c>
      <c r="R30">
        <v>4</v>
      </c>
      <c r="S30">
        <v>5</v>
      </c>
      <c r="T30">
        <v>10</v>
      </c>
      <c r="U30">
        <v>1</v>
      </c>
      <c r="V30" s="6">
        <f t="shared" si="2"/>
        <v>108</v>
      </c>
    </row>
    <row r="31" spans="1:22" x14ac:dyDescent="0.3">
      <c r="A31" s="4">
        <v>30</v>
      </c>
      <c r="B31" s="5" t="s">
        <v>4</v>
      </c>
      <c r="C31">
        <v>4</v>
      </c>
      <c r="D31">
        <v>13</v>
      </c>
      <c r="E31">
        <v>9</v>
      </c>
      <c r="F31">
        <v>8</v>
      </c>
      <c r="G31">
        <v>10</v>
      </c>
      <c r="H31">
        <v>12</v>
      </c>
      <c r="I31">
        <v>12</v>
      </c>
      <c r="J31">
        <v>12</v>
      </c>
      <c r="K31">
        <v>18</v>
      </c>
      <c r="L31">
        <v>7</v>
      </c>
      <c r="M31">
        <v>15</v>
      </c>
      <c r="N31">
        <v>4</v>
      </c>
      <c r="O31">
        <v>10</v>
      </c>
      <c r="P31">
        <v>9</v>
      </c>
      <c r="Q31">
        <v>10</v>
      </c>
      <c r="R31">
        <v>10</v>
      </c>
      <c r="S31">
        <v>11</v>
      </c>
      <c r="T31">
        <v>9</v>
      </c>
      <c r="U31">
        <v>10</v>
      </c>
      <c r="V31" s="6">
        <f t="shared" si="2"/>
        <v>193</v>
      </c>
    </row>
    <row r="32" spans="1:22" x14ac:dyDescent="0.3">
      <c r="A32" s="1">
        <v>32</v>
      </c>
      <c r="B32" s="2" t="s">
        <v>7</v>
      </c>
      <c r="C32">
        <v>0</v>
      </c>
      <c r="D32">
        <v>0</v>
      </c>
      <c r="E32">
        <v>0</v>
      </c>
      <c r="F32">
        <v>0</v>
      </c>
      <c r="G32">
        <v>4</v>
      </c>
      <c r="H32">
        <v>4</v>
      </c>
      <c r="I32">
        <v>5</v>
      </c>
      <c r="J32">
        <v>4</v>
      </c>
      <c r="K32">
        <v>4</v>
      </c>
      <c r="L32">
        <v>1</v>
      </c>
      <c r="M32">
        <v>0</v>
      </c>
      <c r="N32">
        <v>7</v>
      </c>
      <c r="O32">
        <v>1</v>
      </c>
      <c r="P32">
        <v>2</v>
      </c>
      <c r="Q32">
        <v>6</v>
      </c>
      <c r="R32">
        <v>13</v>
      </c>
      <c r="S32">
        <v>6</v>
      </c>
      <c r="T32">
        <v>8</v>
      </c>
      <c r="U32">
        <v>5</v>
      </c>
      <c r="V32" s="6">
        <f t="shared" si="2"/>
        <v>70</v>
      </c>
    </row>
    <row r="33" spans="1:22" x14ac:dyDescent="0.3">
      <c r="A33" s="1">
        <v>33</v>
      </c>
      <c r="B33" s="2" t="s">
        <v>5</v>
      </c>
      <c r="C33">
        <v>0</v>
      </c>
      <c r="D33">
        <v>5</v>
      </c>
      <c r="E33">
        <v>2</v>
      </c>
      <c r="F33">
        <v>0</v>
      </c>
      <c r="G33">
        <v>7</v>
      </c>
      <c r="H33">
        <v>0</v>
      </c>
      <c r="I33">
        <v>2</v>
      </c>
      <c r="J33">
        <v>7</v>
      </c>
      <c r="K33">
        <v>9</v>
      </c>
      <c r="L33">
        <v>8</v>
      </c>
      <c r="M33">
        <v>5</v>
      </c>
      <c r="N33">
        <v>7</v>
      </c>
      <c r="O33">
        <v>0</v>
      </c>
      <c r="P33">
        <v>2</v>
      </c>
      <c r="Q33">
        <v>3</v>
      </c>
      <c r="R33">
        <v>5</v>
      </c>
      <c r="S33">
        <v>2</v>
      </c>
      <c r="T33">
        <v>3</v>
      </c>
      <c r="U33">
        <v>0</v>
      </c>
      <c r="V33" s="6">
        <f t="shared" si="2"/>
        <v>67</v>
      </c>
    </row>
    <row r="34" spans="1:22" x14ac:dyDescent="0.3">
      <c r="A34" s="1">
        <v>34</v>
      </c>
      <c r="B34" s="2" t="s">
        <v>6</v>
      </c>
      <c r="C34">
        <v>0</v>
      </c>
      <c r="D34">
        <v>4</v>
      </c>
      <c r="E34">
        <v>18</v>
      </c>
      <c r="F34">
        <v>7</v>
      </c>
      <c r="G34">
        <v>7</v>
      </c>
      <c r="H34">
        <v>0</v>
      </c>
      <c r="I34">
        <v>2</v>
      </c>
      <c r="J34">
        <v>14</v>
      </c>
      <c r="K34">
        <v>8</v>
      </c>
      <c r="L34">
        <v>9</v>
      </c>
      <c r="M34">
        <v>0</v>
      </c>
      <c r="N34">
        <v>4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6">
        <f t="shared" si="2"/>
        <v>76</v>
      </c>
    </row>
    <row r="35" spans="1:22" x14ac:dyDescent="0.3">
      <c r="B35" s="5" t="s">
        <v>1</v>
      </c>
      <c r="C35" s="10">
        <f t="shared" ref="C35:V35" si="3">+SUM(C2:C34)</f>
        <v>122</v>
      </c>
      <c r="D35" s="10">
        <f t="shared" si="3"/>
        <v>101</v>
      </c>
      <c r="E35" s="10">
        <f t="shared" si="3"/>
        <v>200</v>
      </c>
      <c r="F35" s="10">
        <f t="shared" si="3"/>
        <v>174</v>
      </c>
      <c r="G35" s="10">
        <f t="shared" si="3"/>
        <v>276</v>
      </c>
      <c r="H35" s="10">
        <f t="shared" si="3"/>
        <v>167</v>
      </c>
      <c r="I35" s="10">
        <f t="shared" si="3"/>
        <v>187</v>
      </c>
      <c r="J35" s="10">
        <f t="shared" si="3"/>
        <v>261</v>
      </c>
      <c r="K35" s="10">
        <f t="shared" si="3"/>
        <v>287</v>
      </c>
      <c r="L35" s="10">
        <f t="shared" si="3"/>
        <v>241</v>
      </c>
      <c r="M35" s="10">
        <f t="shared" si="3"/>
        <v>262</v>
      </c>
      <c r="N35" s="10">
        <f t="shared" si="3"/>
        <v>216</v>
      </c>
      <c r="O35" s="10">
        <f t="shared" si="3"/>
        <v>150</v>
      </c>
      <c r="P35" s="10">
        <f t="shared" si="3"/>
        <v>150</v>
      </c>
      <c r="Q35" s="10">
        <f t="shared" si="3"/>
        <v>198</v>
      </c>
      <c r="R35" s="10">
        <f t="shared" si="3"/>
        <v>147</v>
      </c>
      <c r="S35" s="10">
        <f t="shared" si="3"/>
        <v>203</v>
      </c>
      <c r="T35" s="10">
        <f t="shared" si="3"/>
        <v>197</v>
      </c>
      <c r="U35" s="10">
        <f t="shared" si="3"/>
        <v>102</v>
      </c>
      <c r="V35" s="9">
        <f t="shared" si="3"/>
        <v>3641</v>
      </c>
    </row>
    <row r="36" spans="1:22" x14ac:dyDescent="0.3">
      <c r="B36" s="5" t="s">
        <v>10</v>
      </c>
      <c r="C36" s="7">
        <f>(D1-C1)*34</f>
        <v>1054</v>
      </c>
      <c r="D36" s="7">
        <f t="shared" ref="D36:T36" si="4">(E1-D1)*34</f>
        <v>986</v>
      </c>
      <c r="E36" s="7">
        <f t="shared" si="4"/>
        <v>1054</v>
      </c>
      <c r="F36" s="7">
        <f t="shared" si="4"/>
        <v>1020</v>
      </c>
      <c r="G36" s="7">
        <f t="shared" si="4"/>
        <v>1054</v>
      </c>
      <c r="H36" s="7">
        <f t="shared" si="4"/>
        <v>1020</v>
      </c>
      <c r="I36" s="7">
        <f t="shared" si="4"/>
        <v>1054</v>
      </c>
      <c r="J36" s="7">
        <f t="shared" si="4"/>
        <v>1054</v>
      </c>
      <c r="K36" s="7">
        <f t="shared" si="4"/>
        <v>1020</v>
      </c>
      <c r="L36" s="7">
        <f t="shared" si="4"/>
        <v>1054</v>
      </c>
      <c r="M36" s="7">
        <f t="shared" si="4"/>
        <v>1020</v>
      </c>
      <c r="N36" s="7">
        <f t="shared" si="4"/>
        <v>1054</v>
      </c>
      <c r="O36" s="7">
        <f t="shared" si="4"/>
        <v>1054</v>
      </c>
      <c r="P36" s="7">
        <f t="shared" si="4"/>
        <v>952</v>
      </c>
      <c r="Q36" s="7">
        <f t="shared" si="4"/>
        <v>1054</v>
      </c>
      <c r="R36" s="7">
        <f t="shared" si="4"/>
        <v>1020</v>
      </c>
      <c r="S36" s="7">
        <f t="shared" si="4"/>
        <v>1054</v>
      </c>
      <c r="T36" s="7">
        <f t="shared" si="4"/>
        <v>1020</v>
      </c>
      <c r="U36" s="7">
        <f t="shared" ref="U36" si="5">(V1-U1)*34</f>
        <v>1054</v>
      </c>
      <c r="V36" s="9">
        <f>+SUM(C36:U36)</f>
        <v>19652</v>
      </c>
    </row>
    <row r="37" spans="1:22" x14ac:dyDescent="0.3">
      <c r="C37" s="12">
        <f>+C35/C36</f>
        <v>0.1157495256166983</v>
      </c>
      <c r="D37" s="12">
        <f t="shared" ref="D37:V37" si="6">+D35/D36</f>
        <v>0.10243407707910751</v>
      </c>
      <c r="E37" s="12">
        <f t="shared" si="6"/>
        <v>0.18975332068311196</v>
      </c>
      <c r="F37" s="12">
        <f t="shared" si="6"/>
        <v>0.17058823529411765</v>
      </c>
      <c r="G37" s="12">
        <f t="shared" si="6"/>
        <v>0.26185958254269448</v>
      </c>
      <c r="H37" s="12">
        <f t="shared" si="6"/>
        <v>0.16372549019607843</v>
      </c>
      <c r="I37" s="12">
        <f t="shared" si="6"/>
        <v>0.17741935483870969</v>
      </c>
      <c r="J37" s="12">
        <f t="shared" si="6"/>
        <v>0.24762808349146109</v>
      </c>
      <c r="K37" s="12">
        <f t="shared" si="6"/>
        <v>0.28137254901960784</v>
      </c>
      <c r="L37" s="12">
        <f t="shared" si="6"/>
        <v>0.22865275142314989</v>
      </c>
      <c r="M37" s="12">
        <f t="shared" si="6"/>
        <v>0.25686274509803919</v>
      </c>
      <c r="N37" s="12">
        <f t="shared" si="6"/>
        <v>0.2049335863377609</v>
      </c>
      <c r="O37" s="12">
        <f t="shared" si="6"/>
        <v>0.14231499051233396</v>
      </c>
      <c r="P37" s="12">
        <f t="shared" si="6"/>
        <v>0.15756302521008403</v>
      </c>
      <c r="Q37" s="12">
        <f t="shared" si="6"/>
        <v>0.18785578747628084</v>
      </c>
      <c r="R37" s="12">
        <f t="shared" si="6"/>
        <v>0.14411764705882352</v>
      </c>
      <c r="S37" s="12">
        <f t="shared" si="6"/>
        <v>0.19259962049335863</v>
      </c>
      <c r="T37" s="12">
        <f t="shared" si="6"/>
        <v>0.19313725490196079</v>
      </c>
      <c r="U37" s="12">
        <f t="shared" si="6"/>
        <v>9.6774193548387094E-2</v>
      </c>
      <c r="V37" s="12">
        <f t="shared" si="6"/>
        <v>0.18527376348463262</v>
      </c>
    </row>
    <row r="38" spans="1:22" x14ac:dyDescent="0.3">
      <c r="B38" s="5" t="s">
        <v>12</v>
      </c>
      <c r="C38" s="14">
        <f>+Ingresos!C35/Reservas!C36</f>
        <v>339.88721062618589</v>
      </c>
      <c r="D38" s="14">
        <f>+Ingresos!D35/Reservas!D36</f>
        <v>520.90323529411762</v>
      </c>
      <c r="E38" s="14">
        <f>+Ingresos!E35/Reservas!E36</f>
        <v>674.22722011385213</v>
      </c>
      <c r="F38" s="14">
        <f>+Ingresos!F35/Reservas!F36</f>
        <v>975.58422549019622</v>
      </c>
      <c r="G38" s="14">
        <f>+Ingresos!G35/Reservas!G36</f>
        <v>1400.9004459203034</v>
      </c>
      <c r="H38" s="14">
        <f>+Ingresos!H35/Reservas!H36</f>
        <v>1029.9944607843138</v>
      </c>
      <c r="I38" s="14">
        <f>+Ingresos!I35/Reservas!I36</f>
        <v>1034.7051897533206</v>
      </c>
      <c r="J38" s="14">
        <f>+Ingresos!J35/Reservas!J36</f>
        <v>1188.6051612903225</v>
      </c>
      <c r="K38" s="14">
        <f>+Ingresos!K35/Reservas!K36</f>
        <v>1277.1534901960783</v>
      </c>
      <c r="L38" s="14">
        <f>+Ingresos!L35/Reservas!L36</f>
        <v>1354.2975616698295</v>
      </c>
      <c r="M38" s="14">
        <f>+Ingresos!M35/Reservas!M36</f>
        <v>865.69850980392141</v>
      </c>
      <c r="N38" s="14">
        <f>+Ingresos!N35/Reservas!N36</f>
        <v>2534.7179981024674</v>
      </c>
      <c r="O38" s="14">
        <f>+Ingresos!O35/Reservas!O36</f>
        <v>356.91404174573057</v>
      </c>
      <c r="P38" s="14">
        <f>+Ingresos!P35/Reservas!P36</f>
        <v>419.44201680672273</v>
      </c>
      <c r="Q38" s="14">
        <f>+Ingresos!Q35/Reservas!Q36</f>
        <v>663.58717267552197</v>
      </c>
      <c r="R38" s="14">
        <f>+Ingresos!R35/Reservas!R36</f>
        <v>2389.7818431372548</v>
      </c>
      <c r="S38" s="14">
        <f>+Ingresos!S35/Reservas!S36</f>
        <v>1045.3555028462999</v>
      </c>
      <c r="T38" s="14">
        <f>+Ingresos!T35/Reservas!T36</f>
        <v>853.69072549019609</v>
      </c>
      <c r="U38" s="14">
        <f>+Ingresos!U35/Reservas!U36</f>
        <v>414.97751423149896</v>
      </c>
      <c r="V38" s="14">
        <f>+Ingresos!V35/Reservas!V36</f>
        <v>1020.520923061266</v>
      </c>
    </row>
    <row r="39" spans="1:22" x14ac:dyDescent="0.3">
      <c r="B39" s="3"/>
      <c r="C39" s="16">
        <f>+SUM(C35:N35)/SUM(C36:N36)</f>
        <v>0.20041787206685954</v>
      </c>
      <c r="F39" s="3"/>
    </row>
    <row r="40" spans="1:22" x14ac:dyDescent="0.3">
      <c r="B40" s="3"/>
      <c r="F40" s="3"/>
      <c r="R40" s="16">
        <f>+R31/31</f>
        <v>0.32258064516129031</v>
      </c>
    </row>
    <row r="41" spans="1:22" x14ac:dyDescent="0.3">
      <c r="B41" s="3"/>
      <c r="F41" s="3"/>
    </row>
    <row r="42" spans="1:22" x14ac:dyDescent="0.3">
      <c r="B42" s="3"/>
      <c r="F42" s="3"/>
    </row>
    <row r="43" spans="1:22" x14ac:dyDescent="0.3">
      <c r="B43" s="3"/>
      <c r="F43" s="3"/>
    </row>
    <row r="44" spans="1:22" x14ac:dyDescent="0.3">
      <c r="B44" s="3"/>
      <c r="F44" s="3"/>
    </row>
    <row r="45" spans="1:22" x14ac:dyDescent="0.3">
      <c r="B45" s="3"/>
      <c r="F45" s="3"/>
    </row>
    <row r="46" spans="1:22" x14ac:dyDescent="0.3">
      <c r="B46" s="3"/>
      <c r="F46" s="3"/>
    </row>
    <row r="47" spans="1:22" x14ac:dyDescent="0.3">
      <c r="B47" s="3"/>
      <c r="F47" s="3"/>
    </row>
    <row r="48" spans="1:22" x14ac:dyDescent="0.3">
      <c r="B48" s="3"/>
      <c r="F48" s="3"/>
    </row>
    <row r="49" spans="2:6" x14ac:dyDescent="0.3">
      <c r="B49" s="3"/>
      <c r="F49" s="3"/>
    </row>
    <row r="50" spans="2:6" x14ac:dyDescent="0.3">
      <c r="B50" s="3"/>
      <c r="F50" s="3"/>
    </row>
    <row r="51" spans="2:6" x14ac:dyDescent="0.3">
      <c r="B51" s="3"/>
      <c r="F51" s="3"/>
    </row>
    <row r="52" spans="2:6" x14ac:dyDescent="0.3">
      <c r="B52" s="3"/>
      <c r="F52" s="3"/>
    </row>
    <row r="53" spans="2:6" x14ac:dyDescent="0.3">
      <c r="B53" s="3"/>
      <c r="F53" s="3"/>
    </row>
    <row r="54" spans="2:6" x14ac:dyDescent="0.3">
      <c r="B54" s="3"/>
      <c r="F54" s="3"/>
    </row>
    <row r="55" spans="2:6" x14ac:dyDescent="0.3">
      <c r="B55" s="3"/>
      <c r="F55" s="3"/>
    </row>
    <row r="56" spans="2:6" x14ac:dyDescent="0.3">
      <c r="B56" s="3"/>
      <c r="F56" s="3"/>
    </row>
    <row r="57" spans="2:6" x14ac:dyDescent="0.3">
      <c r="B57" s="3"/>
      <c r="F57" s="3"/>
    </row>
    <row r="58" spans="2:6" x14ac:dyDescent="0.3">
      <c r="B58" s="3"/>
      <c r="F58" s="3"/>
    </row>
    <row r="59" spans="2:6" x14ac:dyDescent="0.3">
      <c r="B59" s="3"/>
      <c r="F59" s="3"/>
    </row>
    <row r="60" spans="2:6" x14ac:dyDescent="0.3">
      <c r="B60" s="3"/>
      <c r="F60" s="3"/>
    </row>
    <row r="61" spans="2:6" x14ac:dyDescent="0.3">
      <c r="B61" s="3"/>
      <c r="F61" s="3"/>
    </row>
    <row r="62" spans="2:6" x14ac:dyDescent="0.3">
      <c r="B62" s="3"/>
      <c r="F62" s="3"/>
    </row>
    <row r="63" spans="2:6" x14ac:dyDescent="0.3">
      <c r="B63" s="3"/>
      <c r="F63" s="3"/>
    </row>
    <row r="64" spans="2:6" x14ac:dyDescent="0.3">
      <c r="B64" s="3"/>
      <c r="F64" s="3"/>
    </row>
    <row r="65" spans="2:6" x14ac:dyDescent="0.3">
      <c r="B65" s="3"/>
      <c r="F65" s="3"/>
    </row>
    <row r="66" spans="2:6" x14ac:dyDescent="0.3">
      <c r="B66" s="3"/>
      <c r="F66" s="3"/>
    </row>
    <row r="67" spans="2:6" x14ac:dyDescent="0.3">
      <c r="B67" s="3"/>
      <c r="F67" s="3"/>
    </row>
    <row r="68" spans="2:6" x14ac:dyDescent="0.3">
      <c r="B68" s="3"/>
      <c r="F68" s="3"/>
    </row>
    <row r="69" spans="2:6" x14ac:dyDescent="0.3">
      <c r="B69" s="3"/>
      <c r="F69" s="3"/>
    </row>
    <row r="70" spans="2:6" x14ac:dyDescent="0.3">
      <c r="B70" s="3"/>
      <c r="F70" s="3"/>
    </row>
    <row r="71" spans="2:6" x14ac:dyDescent="0.3">
      <c r="B71" s="3"/>
      <c r="F71" s="3"/>
    </row>
  </sheetData>
  <autoFilter ref="A1:V34" xr:uid="{00000000-0001-0000-0100-000000000000}">
    <sortState xmlns:xlrd2="http://schemas.microsoft.com/office/spreadsheetml/2017/richdata2" ref="A2:V34">
      <sortCondition ref="A1:A34"/>
    </sortState>
  </autoFilter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D786-AD95-4CC2-B3B8-46673C2B9755}">
  <dimension ref="A1:W36"/>
  <sheetViews>
    <sheetView workbookViewId="0">
      <selection activeCell="C1" sqref="C1:U1"/>
    </sheetView>
  </sheetViews>
  <sheetFormatPr defaultRowHeight="14.4" x14ac:dyDescent="0.3"/>
  <cols>
    <col min="1" max="1" width="9.88671875" bestFit="1" customWidth="1"/>
    <col min="2" max="2" width="16.77734375" bestFit="1" customWidth="1"/>
    <col min="3" max="5" width="9" bestFit="1" customWidth="1"/>
    <col min="6" max="7" width="9.33203125" bestFit="1" customWidth="1"/>
    <col min="8" max="8" width="9" bestFit="1" customWidth="1"/>
    <col min="9" max="9" width="9.33203125" bestFit="1" customWidth="1"/>
    <col min="10" max="11" width="9" bestFit="1" customWidth="1"/>
    <col min="12" max="12" width="9.33203125" bestFit="1" customWidth="1"/>
    <col min="13" max="13" width="9" bestFit="1" customWidth="1"/>
    <col min="14" max="14" width="10.33203125" bestFit="1" customWidth="1"/>
    <col min="15" max="16" width="9" bestFit="1" customWidth="1"/>
    <col min="17" max="19" width="9.33203125" bestFit="1" customWidth="1"/>
    <col min="20" max="21" width="9" bestFit="1" customWidth="1"/>
  </cols>
  <sheetData>
    <row r="1" spans="1:23" x14ac:dyDescent="0.3">
      <c r="A1" s="1" t="s">
        <v>0</v>
      </c>
      <c r="B1" s="1" t="s">
        <v>9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  <c r="V1" t="s">
        <v>1</v>
      </c>
      <c r="W1" s="11">
        <f>+EOMONTH(U1,0)+1</f>
        <v>45870</v>
      </c>
    </row>
    <row r="2" spans="1:23" x14ac:dyDescent="0.3">
      <c r="A2" s="1">
        <v>1</v>
      </c>
      <c r="B2" s="2" t="s">
        <v>8</v>
      </c>
      <c r="C2" s="7">
        <f>+IFERROR(Ingresos!C2/Reservas!C2,0)</f>
        <v>0</v>
      </c>
      <c r="D2" s="7">
        <f>+IFERROR(Ingresos!D2/Reservas!D2,0)</f>
        <v>4323.01</v>
      </c>
      <c r="E2" s="7">
        <f>+IFERROR(Ingresos!E2/Reservas!E2,0)</f>
        <v>3273.73875</v>
      </c>
      <c r="F2" s="7">
        <f>+IFERROR(Ingresos!F2/Reservas!F2,0)</f>
        <v>4137.13</v>
      </c>
      <c r="G2" s="7">
        <f>+IFERROR(Ingresos!G2/Reservas!G2,0)</f>
        <v>3900.478333333333</v>
      </c>
      <c r="H2" s="7">
        <f>+IFERROR(Ingresos!H2/Reservas!H2,0)</f>
        <v>6312.3600000000006</v>
      </c>
      <c r="I2" s="7">
        <f>+IFERROR(Ingresos!I2/Reservas!I2,0)</f>
        <v>4102.7642857142855</v>
      </c>
      <c r="J2" s="7">
        <f>+IFERROR(Ingresos!J2/Reservas!J2,0)</f>
        <v>4462.7071428571426</v>
      </c>
      <c r="K2" s="7">
        <f>+IFERROR(Ingresos!K2/Reservas!K2,0)</f>
        <v>3667.2044444444441</v>
      </c>
      <c r="L2" s="7">
        <f>+IFERROR(Ingresos!L2/Reservas!L2,0)</f>
        <v>4821.17</v>
      </c>
      <c r="M2" s="7">
        <f>+IFERROR(Ingresos!M2/Reservas!M2,0)</f>
        <v>3621.1849999999999</v>
      </c>
      <c r="N2" s="7">
        <f>+IFERROR(Ingresos!N2/Reservas!N2,0)</f>
        <v>1787.6133333333335</v>
      </c>
      <c r="O2" s="7">
        <f>+IFERROR(Ingresos!O2/Reservas!O2,0)</f>
        <v>182.52187499999999</v>
      </c>
      <c r="P2" s="7">
        <f>+IFERROR(Ingresos!P2/Reservas!P2,0)</f>
        <v>4223.45</v>
      </c>
      <c r="Q2" s="7">
        <f>+IFERROR(Ingresos!Q2/Reservas!Q2,0)</f>
        <v>41.48</v>
      </c>
      <c r="R2" s="7">
        <f>+IFERROR(Ingresos!R2/Reservas!R2,0)</f>
        <v>1198.6342857142859</v>
      </c>
      <c r="S2" s="7">
        <f>+IFERROR(Ingresos!S2/Reservas!S2,0)</f>
        <v>3871.6566666666663</v>
      </c>
      <c r="T2" s="7">
        <f>+IFERROR(Ingresos!T2/Reservas!T2,0)</f>
        <v>4623.8999999999996</v>
      </c>
      <c r="U2" s="7">
        <f>+IFERROR(Ingresos!U2/Reservas!U2,0)</f>
        <v>3297.34</v>
      </c>
      <c r="V2" s="7">
        <f>+IFERROR(Ingresos!V2/Reservas!V2,0)</f>
        <v>2748.5367368421053</v>
      </c>
    </row>
    <row r="3" spans="1:23" x14ac:dyDescent="0.3">
      <c r="A3" s="1">
        <v>2</v>
      </c>
      <c r="B3" s="2" t="s">
        <v>8</v>
      </c>
      <c r="C3" s="7">
        <f>+IFERROR(Ingresos!C3/Reservas!C3,0)</f>
        <v>3611.0400000000004</v>
      </c>
      <c r="D3" s="7">
        <f>+IFERROR(Ingresos!D3/Reservas!D3,0)</f>
        <v>3362.83</v>
      </c>
      <c r="E3" s="7">
        <f>+IFERROR(Ingresos!E3/Reservas!E3,0)</f>
        <v>3454.8059999999996</v>
      </c>
      <c r="F3" s="7">
        <f>+IFERROR(Ingresos!F3/Reservas!F3,0)</f>
        <v>3044.84</v>
      </c>
      <c r="G3" s="7">
        <f>+IFERROR(Ingresos!G3/Reservas!G3,0)</f>
        <v>3711.4349999999999</v>
      </c>
      <c r="H3" s="7">
        <f>+IFERROR(Ingresos!H3/Reservas!H3,0)</f>
        <v>4466.1437500000002</v>
      </c>
      <c r="I3" s="7">
        <f>+IFERROR(Ingresos!I3/Reservas!I3,0)</f>
        <v>16980.825000000001</v>
      </c>
      <c r="J3" s="7">
        <f>+IFERROR(Ingresos!J3/Reservas!J3,0)</f>
        <v>4356.229166666667</v>
      </c>
      <c r="K3" s="7">
        <f>+IFERROR(Ingresos!K3/Reservas!K3,0)</f>
        <v>2693.2737499999998</v>
      </c>
      <c r="L3" s="7">
        <f>+IFERROR(Ingresos!L3/Reservas!L3,0)</f>
        <v>4431.0519999999997</v>
      </c>
      <c r="M3" s="7">
        <f>+IFERROR(Ingresos!M3/Reservas!M3,0)</f>
        <v>3678.0949999999998</v>
      </c>
      <c r="N3" s="7">
        <f>+IFERROR(Ingresos!N3/Reservas!N3,0)</f>
        <v>1123.8933333333332</v>
      </c>
      <c r="O3" s="7">
        <f>+IFERROR(Ingresos!O3/Reservas!O3,0)</f>
        <v>0</v>
      </c>
      <c r="P3" s="7">
        <f>+IFERROR(Ingresos!P3/Reservas!P3,0)</f>
        <v>3591.53</v>
      </c>
      <c r="Q3" s="7">
        <f>+IFERROR(Ingresos!Q3/Reservas!Q3,0)</f>
        <v>688.88199999999995</v>
      </c>
      <c r="R3" s="7">
        <f>+IFERROR(Ingresos!R3/Reservas!R3,0)</f>
        <v>2289.8249999999998</v>
      </c>
      <c r="S3" s="7">
        <f>+IFERROR(Ingresos!S3/Reservas!S3,0)</f>
        <v>4036.6774999999998</v>
      </c>
      <c r="T3" s="7">
        <f>+IFERROR(Ingresos!T3/Reservas!T3,0)</f>
        <v>1339.1042857142857</v>
      </c>
      <c r="U3" s="7">
        <f>+IFERROR(Ingresos!U3/Reservas!U3,0)</f>
        <v>0</v>
      </c>
      <c r="V3" s="7">
        <f>+IFERROR(Ingresos!V3/Reservas!V3,0)</f>
        <v>3880.2077884615387</v>
      </c>
    </row>
    <row r="4" spans="1:23" x14ac:dyDescent="0.3">
      <c r="A4" s="1">
        <v>3</v>
      </c>
      <c r="B4" s="2" t="s">
        <v>8</v>
      </c>
      <c r="C4" s="7">
        <f>+IFERROR(Ingresos!C4/Reservas!C4,0)</f>
        <v>3363.6257142857144</v>
      </c>
      <c r="D4" s="7">
        <f>+IFERROR(Ingresos!D4/Reservas!D4,0)</f>
        <v>5752.21</v>
      </c>
      <c r="E4" s="7">
        <f>+IFERROR(Ingresos!E4/Reservas!E4,0)</f>
        <v>1427.6000000000001</v>
      </c>
      <c r="F4" s="7">
        <f>+IFERROR(Ingresos!F4/Reservas!F4,0)</f>
        <v>3671.8566666666666</v>
      </c>
      <c r="G4" s="7">
        <f>+IFERROR(Ingresos!G4/Reservas!G4,0)</f>
        <v>4315.1790909090914</v>
      </c>
      <c r="H4" s="7">
        <f>+IFERROR(Ingresos!H4/Reservas!H4,0)</f>
        <v>5866.3525</v>
      </c>
      <c r="I4" s="7">
        <f>+IFERROR(Ingresos!I4/Reservas!I4,0)</f>
        <v>4668.29</v>
      </c>
      <c r="J4" s="7">
        <f>+IFERROR(Ingresos!J4/Reservas!J4,0)</f>
        <v>3629.65625</v>
      </c>
      <c r="K4" s="7">
        <f>+IFERROR(Ingresos!K4/Reservas!K4,0)</f>
        <v>1253.9649999999999</v>
      </c>
      <c r="L4" s="7">
        <f>+IFERROR(Ingresos!L4/Reservas!L4,0)</f>
        <v>5554.7574999999997</v>
      </c>
      <c r="M4" s="7">
        <f>+IFERROR(Ingresos!M4/Reservas!M4,0)</f>
        <v>2083.3666666666668</v>
      </c>
      <c r="N4" s="7">
        <f>+IFERROR(Ingresos!N4/Reservas!N4,0)</f>
        <v>3006.7525000000001</v>
      </c>
      <c r="O4" s="7">
        <f>+IFERROR(Ingresos!O4/Reservas!O4,0)</f>
        <v>1710</v>
      </c>
      <c r="P4" s="7">
        <f>+IFERROR(Ingresos!P4/Reservas!P4,0)</f>
        <v>943.36266666666666</v>
      </c>
      <c r="Q4" s="7">
        <f>+IFERROR(Ingresos!Q4/Reservas!Q4,0)</f>
        <v>382.77666666666664</v>
      </c>
      <c r="R4" s="7">
        <f>+IFERROR(Ingresos!R4/Reservas!R4,0)</f>
        <v>3429.2059999999997</v>
      </c>
      <c r="S4" s="7">
        <f>+IFERROR(Ingresos!S4/Reservas!S4,0)</f>
        <v>3817.6525000000001</v>
      </c>
      <c r="T4" s="7">
        <f>+IFERROR(Ingresos!T4/Reservas!T4,0)</f>
        <v>3809.9457142857141</v>
      </c>
      <c r="U4" s="7">
        <f>+IFERROR(Ingresos!U4/Reservas!U4,0)</f>
        <v>0</v>
      </c>
      <c r="V4" s="7">
        <f>+IFERROR(Ingresos!V4/Reservas!V4,0)</f>
        <v>2985.5849999999996</v>
      </c>
    </row>
    <row r="5" spans="1:23" x14ac:dyDescent="0.3">
      <c r="A5" s="1">
        <v>4</v>
      </c>
      <c r="B5" s="2" t="s">
        <v>8</v>
      </c>
      <c r="C5" s="7">
        <f>+IFERROR(Ingresos!C5/Reservas!C5,0)</f>
        <v>3500.8990909090908</v>
      </c>
      <c r="D5" s="7">
        <f>+IFERROR(Ingresos!D5/Reservas!D5,0)</f>
        <v>3618.1287499999999</v>
      </c>
      <c r="E5" s="7">
        <f>+IFERROR(Ingresos!E5/Reservas!E5,0)</f>
        <v>3210.31</v>
      </c>
      <c r="F5" s="7">
        <f>+IFERROR(Ingresos!F5/Reservas!F5,0)</f>
        <v>3780.7966666666666</v>
      </c>
      <c r="G5" s="7">
        <f>+IFERROR(Ingresos!G5/Reservas!G5,0)</f>
        <v>3754.989</v>
      </c>
      <c r="H5" s="7">
        <f>+IFERROR(Ingresos!H5/Reservas!H5,0)</f>
        <v>4551.58</v>
      </c>
      <c r="I5" s="7">
        <f>+IFERROR(Ingresos!I5/Reservas!I5,0)</f>
        <v>4491.848</v>
      </c>
      <c r="J5" s="7">
        <f>+IFERROR(Ingresos!J5/Reservas!J5,0)</f>
        <v>3804.2830000000004</v>
      </c>
      <c r="K5" s="7">
        <f>+IFERROR(Ingresos!K5/Reservas!K5,0)</f>
        <v>130.72999999999999</v>
      </c>
      <c r="L5" s="7">
        <f>+IFERROR(Ingresos!L5/Reservas!L5,0)</f>
        <v>5554.7574999999997</v>
      </c>
      <c r="M5" s="7">
        <f>+IFERROR(Ingresos!M5/Reservas!M5,0)</f>
        <v>3457.3249999999998</v>
      </c>
      <c r="N5" s="7">
        <f>+IFERROR(Ingresos!N5/Reservas!N5,0)</f>
        <v>2850.085</v>
      </c>
      <c r="O5" s="7">
        <f>+IFERROR(Ingresos!O5/Reservas!O5,0)</f>
        <v>2005.1680000000001</v>
      </c>
      <c r="P5" s="7">
        <f>+IFERROR(Ingresos!P5/Reservas!P5,0)</f>
        <v>3019.91</v>
      </c>
      <c r="Q5" s="7">
        <f>+IFERROR(Ingresos!Q5/Reservas!Q5,0)</f>
        <v>1149.2383333333335</v>
      </c>
      <c r="R5" s="7">
        <f>+IFERROR(Ingresos!R5/Reservas!R5,0)</f>
        <v>2819.69</v>
      </c>
      <c r="S5" s="7">
        <f>+IFERROR(Ingresos!S5/Reservas!S5,0)</f>
        <v>3963.61</v>
      </c>
      <c r="T5" s="7">
        <f>+IFERROR(Ingresos!T5/Reservas!T5,0)</f>
        <v>1909.4914285714287</v>
      </c>
      <c r="U5" s="7">
        <f>+IFERROR(Ingresos!U5/Reservas!U5,0)</f>
        <v>3110.2775000000001</v>
      </c>
      <c r="V5" s="7">
        <f>+IFERROR(Ingresos!V5/Reservas!V5,0)</f>
        <v>3263.9505511811017</v>
      </c>
    </row>
    <row r="6" spans="1:23" x14ac:dyDescent="0.3">
      <c r="A6" s="1">
        <v>5</v>
      </c>
      <c r="B6" s="2" t="s">
        <v>8</v>
      </c>
      <c r="C6" s="7">
        <f>+IFERROR(Ingresos!C6/Reservas!C6,0)</f>
        <v>3057.5250000000001</v>
      </c>
      <c r="D6" s="7">
        <f>+IFERROR(Ingresos!D6/Reservas!D6,0)</f>
        <v>0</v>
      </c>
      <c r="E6" s="7">
        <f>+IFERROR(Ingresos!E6/Reservas!E6,0)</f>
        <v>3815.5660000000003</v>
      </c>
      <c r="F6" s="7">
        <f>+IFERROR(Ingresos!F6/Reservas!F6,0)</f>
        <v>4442.9866666666667</v>
      </c>
      <c r="G6" s="7">
        <f>+IFERROR(Ingresos!G6/Reservas!G6,0)</f>
        <v>3697.7125000000001</v>
      </c>
      <c r="H6" s="7">
        <f>+IFERROR(Ingresos!H6/Reservas!H6,0)</f>
        <v>4376.5112499999996</v>
      </c>
      <c r="I6" s="7">
        <f>+IFERROR(Ingresos!I6/Reservas!I6,0)</f>
        <v>4225.8999999999996</v>
      </c>
      <c r="J6" s="7">
        <f>+IFERROR(Ingresos!J6/Reservas!J6,0)</f>
        <v>4539.8239999999996</v>
      </c>
      <c r="K6" s="7">
        <f>+IFERROR(Ingresos!K6/Reservas!K6,0)</f>
        <v>2215.0349999999999</v>
      </c>
      <c r="L6" s="7">
        <f>+IFERROR(Ingresos!L6/Reservas!L6,0)</f>
        <v>5554.7574999999997</v>
      </c>
      <c r="M6" s="7">
        <f>+IFERROR(Ingresos!M6/Reservas!M6,0)</f>
        <v>3546.8112500000002</v>
      </c>
      <c r="N6" s="7">
        <f>+IFERROR(Ingresos!N6/Reservas!N6,0)</f>
        <v>2722.5324999999998</v>
      </c>
      <c r="O6" s="7">
        <f>+IFERROR(Ingresos!O6/Reservas!O6,0)</f>
        <v>796.46</v>
      </c>
      <c r="P6" s="7">
        <f>+IFERROR(Ingresos!P6/Reservas!P6,0)</f>
        <v>1991.15</v>
      </c>
      <c r="Q6" s="7">
        <f>+IFERROR(Ingresos!Q6/Reservas!Q6,0)</f>
        <v>688.96800000000007</v>
      </c>
      <c r="R6" s="7">
        <f>+IFERROR(Ingresos!R6/Reservas!R6,0)</f>
        <v>2848.6639999999998</v>
      </c>
      <c r="S6" s="7">
        <f>+IFERROR(Ingresos!S6/Reservas!S6,0)</f>
        <v>4027.7183333333337</v>
      </c>
      <c r="T6" s="7">
        <f>+IFERROR(Ingresos!T6/Reservas!T6,0)</f>
        <v>4627.8779999999997</v>
      </c>
      <c r="U6" s="7">
        <f>+IFERROR(Ingresos!U6/Reservas!U6,0)</f>
        <v>0</v>
      </c>
      <c r="V6" s="7">
        <f>+IFERROR(Ingresos!V6/Reservas!V6,0)</f>
        <v>3512.0189108910895</v>
      </c>
    </row>
    <row r="7" spans="1:23" x14ac:dyDescent="0.3">
      <c r="A7" s="1">
        <v>6</v>
      </c>
      <c r="B7" s="2" t="s">
        <v>8</v>
      </c>
      <c r="C7" s="7">
        <f>+IFERROR(Ingresos!C7/Reservas!C7,0)</f>
        <v>4280.982857142857</v>
      </c>
      <c r="D7" s="7">
        <f>+IFERROR(Ingresos!D7/Reservas!D7,0)</f>
        <v>3419.22</v>
      </c>
      <c r="E7" s="7">
        <f>+IFERROR(Ingresos!E7/Reservas!E7,0)</f>
        <v>2629.2824999999998</v>
      </c>
      <c r="F7" s="7">
        <f>+IFERROR(Ingresos!F7/Reservas!F7,0)</f>
        <v>4324.0244444444443</v>
      </c>
      <c r="G7" s="7">
        <f>+IFERROR(Ingresos!G7/Reservas!G7,0)</f>
        <v>4904.4387500000003</v>
      </c>
      <c r="H7" s="7">
        <f>+IFERROR(Ingresos!H7/Reservas!H7,0)</f>
        <v>5883.1614285714286</v>
      </c>
      <c r="I7" s="7">
        <f>+IFERROR(Ingresos!I7/Reservas!I7,0)</f>
        <v>4736.7242857142855</v>
      </c>
      <c r="J7" s="7">
        <f>+IFERROR(Ingresos!J7/Reservas!J7,0)</f>
        <v>4662.6125000000002</v>
      </c>
      <c r="K7" s="7">
        <f>+IFERROR(Ingresos!K7/Reservas!K7,0)</f>
        <v>1960.4580000000001</v>
      </c>
      <c r="L7" s="7">
        <f>+IFERROR(Ingresos!L7/Reservas!L7,0)</f>
        <v>5324.4342857142856</v>
      </c>
      <c r="M7" s="7">
        <f>+IFERROR(Ingresos!M7/Reservas!M7,0)</f>
        <v>3090.3689999999997</v>
      </c>
      <c r="N7" s="7">
        <f>+IFERROR(Ingresos!N7/Reservas!N7,0)</f>
        <v>2647.6716666666666</v>
      </c>
      <c r="O7" s="7">
        <f>+IFERROR(Ingresos!O7/Reservas!O7,0)</f>
        <v>2572.4688888888891</v>
      </c>
      <c r="P7" s="7">
        <f>+IFERROR(Ingresos!P7/Reservas!P7,0)</f>
        <v>3136.9016666666666</v>
      </c>
      <c r="Q7" s="7">
        <f>+IFERROR(Ingresos!Q7/Reservas!Q7,0)</f>
        <v>415.15125</v>
      </c>
      <c r="R7" s="7">
        <f>+IFERROR(Ingresos!R7/Reservas!R7,0)</f>
        <v>4047.707142857143</v>
      </c>
      <c r="S7" s="7">
        <f>+IFERROR(Ingresos!S7/Reservas!S7,0)</f>
        <v>4212.9400000000005</v>
      </c>
      <c r="T7" s="7">
        <f>+IFERROR(Ingresos!T7/Reservas!T7,0)</f>
        <v>3206.0671428571432</v>
      </c>
      <c r="U7" s="7">
        <f>+IFERROR(Ingresos!U7/Reservas!U7,0)</f>
        <v>3620.9150000000004</v>
      </c>
      <c r="V7" s="7">
        <f>+IFERROR(Ingresos!V7/Reservas!V7,0)</f>
        <v>3689.1084172661867</v>
      </c>
    </row>
    <row r="8" spans="1:23" x14ac:dyDescent="0.3">
      <c r="A8" s="1">
        <v>7</v>
      </c>
      <c r="B8" s="2" t="s">
        <v>8</v>
      </c>
      <c r="C8" s="7">
        <f>+IFERROR(Ingresos!C8/Reservas!C8,0)</f>
        <v>3715.355</v>
      </c>
      <c r="D8" s="7">
        <f>+IFERROR(Ingresos!D8/Reservas!D8,0)</f>
        <v>0</v>
      </c>
      <c r="E8" s="7">
        <f>+IFERROR(Ingresos!E8/Reservas!E8,0)</f>
        <v>2976.4259999999999</v>
      </c>
      <c r="F8" s="7">
        <f>+IFERROR(Ingresos!F8/Reservas!F8,0)</f>
        <v>4594.37</v>
      </c>
      <c r="G8" s="7">
        <f>+IFERROR(Ingresos!G8/Reservas!G8,0)</f>
        <v>4221.884</v>
      </c>
      <c r="H8" s="7">
        <f>+IFERROR(Ingresos!H8/Reservas!H8,0)</f>
        <v>5930.01</v>
      </c>
      <c r="I8" s="7">
        <f>+IFERROR(Ingresos!I8/Reservas!I8,0)</f>
        <v>4187.7342857142858</v>
      </c>
      <c r="J8" s="7">
        <f>+IFERROR(Ingresos!J8/Reservas!J8,0)</f>
        <v>4063.3666666666668</v>
      </c>
      <c r="K8" s="7">
        <f>+IFERROR(Ingresos!K8/Reservas!K8,0)</f>
        <v>2930.4114285714286</v>
      </c>
      <c r="L8" s="7">
        <f>+IFERROR(Ingresos!L8/Reservas!L8,0)</f>
        <v>5576.72</v>
      </c>
      <c r="M8" s="7">
        <f>+IFERROR(Ingresos!M8/Reservas!M8,0)</f>
        <v>3333.5059999999999</v>
      </c>
      <c r="N8" s="7">
        <f>+IFERROR(Ingresos!N8/Reservas!N8,0)</f>
        <v>3151.5025000000001</v>
      </c>
      <c r="O8" s="7">
        <f>+IFERROR(Ingresos!O8/Reservas!O8,0)</f>
        <v>2319.7633333333333</v>
      </c>
      <c r="P8" s="7">
        <f>+IFERROR(Ingresos!P8/Reservas!P8,0)</f>
        <v>2961.5749999999998</v>
      </c>
      <c r="Q8" s="7">
        <f>+IFERROR(Ingresos!Q8/Reservas!Q8,0)</f>
        <v>1425.3700000000001</v>
      </c>
      <c r="R8" s="7">
        <f>+IFERROR(Ingresos!R8/Reservas!R8,0)</f>
        <v>0</v>
      </c>
      <c r="S8" s="7">
        <f>+IFERROR(Ingresos!S8/Reservas!S8,0)</f>
        <v>0</v>
      </c>
      <c r="T8" s="7">
        <f>+IFERROR(Ingresos!T8/Reservas!T8,0)</f>
        <v>4246.3725000000004</v>
      </c>
      <c r="U8" s="7">
        <f>+IFERROR(Ingresos!U8/Reservas!U8,0)</f>
        <v>2509.563333333333</v>
      </c>
      <c r="V8" s="7">
        <f>+IFERROR(Ingresos!V8/Reservas!V8,0)</f>
        <v>3455.9030526315787</v>
      </c>
    </row>
    <row r="9" spans="1:23" x14ac:dyDescent="0.3">
      <c r="A9" s="1">
        <v>8</v>
      </c>
      <c r="B9" s="2" t="s">
        <v>8</v>
      </c>
      <c r="C9" s="7">
        <f>+IFERROR(Ingresos!C9/Reservas!C9,0)</f>
        <v>1618.63</v>
      </c>
      <c r="D9" s="7">
        <f>+IFERROR(Ingresos!D9/Reservas!D9,0)</f>
        <v>3446.9</v>
      </c>
      <c r="E9" s="7">
        <f>+IFERROR(Ingresos!E9/Reservas!E9,0)</f>
        <v>3156.7040000000002</v>
      </c>
      <c r="F9" s="7">
        <f>+IFERROR(Ingresos!F9/Reservas!F9,0)</f>
        <v>4351.01</v>
      </c>
      <c r="G9" s="7">
        <f>+IFERROR(Ingresos!G9/Reservas!G9,0)</f>
        <v>4451.3940000000002</v>
      </c>
      <c r="H9" s="7">
        <f>+IFERROR(Ingresos!H9/Reservas!H9,0)</f>
        <v>5889.5524999999998</v>
      </c>
      <c r="I9" s="7">
        <f>+IFERROR(Ingresos!I9/Reservas!I9,0)</f>
        <v>4823.01</v>
      </c>
      <c r="J9" s="7">
        <f>+IFERROR(Ingresos!J9/Reservas!J9,0)</f>
        <v>4263.5942857142854</v>
      </c>
      <c r="K9" s="7">
        <f>+IFERROR(Ingresos!K9/Reservas!K9,0)</f>
        <v>2243.9011111111113</v>
      </c>
      <c r="L9" s="7">
        <f>+IFERROR(Ingresos!L9/Reservas!L9,0)</f>
        <v>5942.1100000000006</v>
      </c>
      <c r="M9" s="7">
        <f>+IFERROR(Ingresos!M9/Reservas!M9,0)</f>
        <v>3965.27</v>
      </c>
      <c r="N9" s="7">
        <f>+IFERROR(Ingresos!N9/Reservas!N9,0)</f>
        <v>3554.808</v>
      </c>
      <c r="O9" s="7">
        <f>+IFERROR(Ingresos!O9/Reservas!O9,0)</f>
        <v>0</v>
      </c>
      <c r="P9" s="7">
        <f>+IFERROR(Ingresos!P9/Reservas!P9,0)</f>
        <v>2933.28</v>
      </c>
      <c r="Q9" s="7">
        <f>+IFERROR(Ingresos!Q9/Reservas!Q9,0)</f>
        <v>611.82600000000002</v>
      </c>
      <c r="R9" s="7">
        <f>+IFERROR(Ingresos!R9/Reservas!R9,0)</f>
        <v>0</v>
      </c>
      <c r="S9" s="7">
        <f>+IFERROR(Ingresos!S9/Reservas!S9,0)</f>
        <v>0</v>
      </c>
      <c r="T9" s="7">
        <f>+IFERROR(Ingresos!T9/Reservas!T9,0)</f>
        <v>4021.33</v>
      </c>
      <c r="U9" s="7">
        <f>+IFERROR(Ingresos!U9/Reservas!U9,0)</f>
        <v>3284.69</v>
      </c>
      <c r="V9" s="7">
        <f>+IFERROR(Ingresos!V9/Reservas!V9,0)</f>
        <v>3536.2415789473685</v>
      </c>
    </row>
    <row r="10" spans="1:23" x14ac:dyDescent="0.3">
      <c r="A10" s="1">
        <v>9</v>
      </c>
      <c r="B10" s="2" t="s">
        <v>8</v>
      </c>
      <c r="C10" s="7">
        <f>+IFERROR(Ingresos!C10/Reservas!C10,0)</f>
        <v>0</v>
      </c>
      <c r="D10" s="7">
        <f>+IFERROR(Ingresos!D10/Reservas!D10,0)</f>
        <v>3891.2533333333336</v>
      </c>
      <c r="E10" s="7">
        <f>+IFERROR(Ingresos!E10/Reservas!E10,0)</f>
        <v>3272.91</v>
      </c>
      <c r="F10" s="7">
        <f>+IFERROR(Ingresos!F10/Reservas!F10,0)</f>
        <v>4278.99</v>
      </c>
      <c r="G10" s="7">
        <f>+IFERROR(Ingresos!G10/Reservas!G10,0)</f>
        <v>4707.0137500000001</v>
      </c>
      <c r="H10" s="7">
        <f>+IFERROR(Ingresos!H10/Reservas!H10,0)</f>
        <v>6311.4366666666674</v>
      </c>
      <c r="I10" s="7">
        <f>+IFERROR(Ingresos!I10/Reservas!I10,0)</f>
        <v>4823.01</v>
      </c>
      <c r="J10" s="7">
        <f>+IFERROR(Ingresos!J10/Reservas!J10,0)</f>
        <v>3993.3649999999998</v>
      </c>
      <c r="K10" s="7">
        <f>+IFERROR(Ingresos!K10/Reservas!K10,0)</f>
        <v>3297.0330769230768</v>
      </c>
      <c r="L10" s="7">
        <f>+IFERROR(Ingresos!L10/Reservas!L10,0)</f>
        <v>4401.1341666666667</v>
      </c>
      <c r="M10" s="7">
        <f>+IFERROR(Ingresos!M10/Reservas!M10,0)</f>
        <v>0</v>
      </c>
      <c r="N10" s="7">
        <f>+IFERROR(Ingresos!N10/Reservas!N10,0)</f>
        <v>1190.666842105263</v>
      </c>
      <c r="O10" s="7">
        <f>+IFERROR(Ingresos!O10/Reservas!O10,0)</f>
        <v>0</v>
      </c>
      <c r="P10" s="7">
        <f>+IFERROR(Ingresos!P10/Reservas!P10,0)</f>
        <v>0</v>
      </c>
      <c r="Q10" s="7">
        <f>+IFERROR(Ingresos!Q10/Reservas!Q10,0)</f>
        <v>605.38599999999997</v>
      </c>
      <c r="R10" s="7">
        <f>+IFERROR(Ingresos!R10/Reservas!R10,0)</f>
        <v>0</v>
      </c>
      <c r="S10" s="7">
        <f>+IFERROR(Ingresos!S10/Reservas!S10,0)</f>
        <v>3944.8519999999999</v>
      </c>
      <c r="T10" s="7">
        <f>+IFERROR(Ingresos!T10/Reservas!T10,0)</f>
        <v>3743.45</v>
      </c>
      <c r="U10" s="7">
        <f>+IFERROR(Ingresos!U10/Reservas!U10,0)</f>
        <v>3077.52</v>
      </c>
      <c r="V10" s="7">
        <f>+IFERROR(Ingresos!V10/Reservas!V10,0)</f>
        <v>2208.0075796178344</v>
      </c>
    </row>
    <row r="11" spans="1:23" x14ac:dyDescent="0.3">
      <c r="A11" s="1">
        <v>10</v>
      </c>
      <c r="B11" s="2" t="s">
        <v>8</v>
      </c>
      <c r="C11" s="7">
        <f>+IFERROR(Ingresos!C11/Reservas!C11,0)</f>
        <v>0</v>
      </c>
      <c r="D11" s="7">
        <f>+IFERROR(Ingresos!D11/Reservas!D11,0)</f>
        <v>0</v>
      </c>
      <c r="E11" s="7">
        <f>+IFERROR(Ingresos!E11/Reservas!E11,0)</f>
        <v>0</v>
      </c>
      <c r="F11" s="7">
        <f>+IFERROR(Ingresos!F11/Reservas!F11,0)</f>
        <v>0</v>
      </c>
      <c r="G11" s="7">
        <f>+IFERROR(Ingresos!G11/Reservas!G11,0)</f>
        <v>0</v>
      </c>
      <c r="H11" s="7">
        <f>+IFERROR(Ingresos!H11/Reservas!H11,0)</f>
        <v>0</v>
      </c>
      <c r="I11" s="7">
        <f>+IFERROR(Ingresos!I11/Reservas!I11,0)</f>
        <v>4823.01</v>
      </c>
      <c r="J11" s="7">
        <f>+IFERROR(Ingresos!J11/Reservas!J11,0)</f>
        <v>4650.4859999999999</v>
      </c>
      <c r="K11" s="7">
        <f>+IFERROR(Ingresos!K11/Reservas!K11,0)</f>
        <v>4439.0685185185184</v>
      </c>
      <c r="L11" s="7">
        <f>+IFERROR(Ingresos!L11/Reservas!L11,0)</f>
        <v>742.76375000000007</v>
      </c>
      <c r="M11" s="7">
        <f>+IFERROR(Ingresos!M11/Reservas!M11,0)</f>
        <v>0</v>
      </c>
      <c r="N11" s="7">
        <f>+IFERROR(Ingresos!N11/Reservas!N11,0)</f>
        <v>0</v>
      </c>
      <c r="O11" s="7">
        <f>+IFERROR(Ingresos!O11/Reservas!O11,0)</f>
        <v>0</v>
      </c>
      <c r="P11" s="7">
        <f>+IFERROR(Ingresos!P11/Reservas!P11,0)</f>
        <v>0</v>
      </c>
      <c r="Q11" s="7">
        <f>+IFERROR(Ingresos!Q11/Reservas!Q11,0)</f>
        <v>0</v>
      </c>
      <c r="R11" s="7">
        <f>+IFERROR(Ingresos!R11/Reservas!R11,0)</f>
        <v>0</v>
      </c>
      <c r="S11" s="7">
        <f>+IFERROR(Ingresos!S11/Reservas!S11,0)</f>
        <v>0</v>
      </c>
      <c r="T11" s="7">
        <f>+IFERROR(Ingresos!T11/Reservas!T11,0)</f>
        <v>4623.8999999999996</v>
      </c>
      <c r="U11" s="7">
        <f>+IFERROR(Ingresos!U11/Reservas!U11,0)</f>
        <v>0</v>
      </c>
      <c r="V11" s="7">
        <f>+IFERROR(Ingresos!V11/Reservas!V11,0)</f>
        <v>1337.8986163522013</v>
      </c>
    </row>
    <row r="12" spans="1:23" x14ac:dyDescent="0.3">
      <c r="A12" s="1">
        <v>11</v>
      </c>
      <c r="B12" s="2" t="s">
        <v>8</v>
      </c>
      <c r="C12" s="7">
        <f>+IFERROR(Ingresos!C12/Reservas!C12,0)</f>
        <v>3818.61</v>
      </c>
      <c r="D12" s="7">
        <f>+IFERROR(Ingresos!D12/Reservas!D12,0)</f>
        <v>4202.4740000000002</v>
      </c>
      <c r="E12" s="7">
        <f>+IFERROR(Ingresos!E12/Reservas!E12,0)</f>
        <v>3018.9949999999999</v>
      </c>
      <c r="F12" s="7">
        <f>+IFERROR(Ingresos!F12/Reservas!F12,0)</f>
        <v>4982.3040000000001</v>
      </c>
      <c r="G12" s="7">
        <f>+IFERROR(Ingresos!G12/Reservas!G12,0)</f>
        <v>4556.7754545454545</v>
      </c>
      <c r="H12" s="7">
        <f>+IFERROR(Ingresos!H12/Reservas!H12,0)</f>
        <v>5406.6528571428571</v>
      </c>
      <c r="I12" s="7">
        <f>+IFERROR(Ingresos!I12/Reservas!I12,0)</f>
        <v>4579.6450000000004</v>
      </c>
      <c r="J12" s="7">
        <f>+IFERROR(Ingresos!J12/Reservas!J12,0)</f>
        <v>3654.4366666666665</v>
      </c>
      <c r="K12" s="7">
        <f>+IFERROR(Ingresos!K12/Reservas!K12,0)</f>
        <v>2508.4919999999997</v>
      </c>
      <c r="L12" s="7">
        <f>+IFERROR(Ingresos!L12/Reservas!L12,0)</f>
        <v>5942.1100000000006</v>
      </c>
      <c r="M12" s="7">
        <f>+IFERROR(Ingresos!M12/Reservas!M12,0)</f>
        <v>3346.3187499999999</v>
      </c>
      <c r="N12" s="7">
        <f>+IFERROR(Ingresos!N12/Reservas!N12,0)</f>
        <v>2807.9528571428568</v>
      </c>
      <c r="O12" s="7">
        <f>+IFERROR(Ingresos!O12/Reservas!O12,0)</f>
        <v>1850.0528571428572</v>
      </c>
      <c r="P12" s="7">
        <f>+IFERROR(Ingresos!P12/Reservas!P12,0)</f>
        <v>3278.76</v>
      </c>
      <c r="Q12" s="7">
        <f>+IFERROR(Ingresos!Q12/Reservas!Q12,0)</f>
        <v>1123.92</v>
      </c>
      <c r="R12" s="7">
        <f>+IFERROR(Ingresos!R12/Reservas!R12,0)</f>
        <v>4061.94</v>
      </c>
      <c r="S12" s="7">
        <f>+IFERROR(Ingresos!S12/Reservas!S12,0)</f>
        <v>3890.835</v>
      </c>
      <c r="T12" s="7">
        <f>+IFERROR(Ingresos!T12/Reservas!T12,0)</f>
        <v>4472.6271428571426</v>
      </c>
      <c r="U12" s="7">
        <f>+IFERROR(Ingresos!U12/Reservas!U12,0)</f>
        <v>3963.5475000000001</v>
      </c>
      <c r="V12" s="7">
        <f>+IFERROR(Ingresos!V12/Reservas!V12,0)</f>
        <v>3681.7693859649125</v>
      </c>
    </row>
    <row r="13" spans="1:23" x14ac:dyDescent="0.3">
      <c r="A13" s="1">
        <v>12</v>
      </c>
      <c r="B13" s="2" t="s">
        <v>3</v>
      </c>
      <c r="C13" s="7">
        <f>+IFERROR(Ingresos!C13/Reservas!C13,0)</f>
        <v>4222.8900000000003</v>
      </c>
      <c r="D13" s="7">
        <f>+IFERROR(Ingresos!D13/Reservas!D13,0)</f>
        <v>0</v>
      </c>
      <c r="E13" s="7">
        <f>+IFERROR(Ingresos!E13/Reservas!E13,0)</f>
        <v>3863.41</v>
      </c>
      <c r="F13" s="7">
        <f>+IFERROR(Ingresos!F13/Reservas!F13,0)</f>
        <v>4326.3933333333334</v>
      </c>
      <c r="G13" s="7">
        <f>+IFERROR(Ingresos!G13/Reservas!G13,0)</f>
        <v>3940.1275000000001</v>
      </c>
      <c r="H13" s="7">
        <f>+IFERROR(Ingresos!H13/Reservas!H13,0)</f>
        <v>7203.0649999999996</v>
      </c>
      <c r="I13" s="7">
        <f>+IFERROR(Ingresos!I13/Reservas!I13,0)</f>
        <v>4851.1672727272726</v>
      </c>
      <c r="J13" s="7">
        <f>+IFERROR(Ingresos!J13/Reservas!J13,0)</f>
        <v>4705.0595833333327</v>
      </c>
      <c r="K13" s="7">
        <f>+IFERROR(Ingresos!K13/Reservas!K13,0)</f>
        <v>4693.2966666666662</v>
      </c>
      <c r="L13" s="7">
        <f>+IFERROR(Ingresos!L13/Reservas!L13,0)</f>
        <v>5740.7383333333337</v>
      </c>
      <c r="M13" s="7">
        <f>+IFERROR(Ingresos!M13/Reservas!M13,0)</f>
        <v>1099.8742857142856</v>
      </c>
      <c r="N13" s="7">
        <f>+IFERROR(Ingresos!N13/Reservas!N13,0)</f>
        <v>4112.3533333333335</v>
      </c>
      <c r="O13" s="7">
        <f>+IFERROR(Ingresos!O13/Reservas!O13,0)</f>
        <v>3340.73</v>
      </c>
      <c r="P13" s="7">
        <f>+IFERROR(Ingresos!P13/Reservas!P13,0)</f>
        <v>4480.09</v>
      </c>
      <c r="Q13" s="7">
        <f>+IFERROR(Ingresos!Q13/Reservas!Q13,0)</f>
        <v>1702.2628571428572</v>
      </c>
      <c r="R13" s="7">
        <f>+IFERROR(Ingresos!R13/Reservas!R13,0)</f>
        <v>0</v>
      </c>
      <c r="S13" s="7">
        <f>+IFERROR(Ingresos!S13/Reservas!S13,0)</f>
        <v>3409.5320000000002</v>
      </c>
      <c r="T13" s="7">
        <f>+IFERROR(Ingresos!T13/Reservas!T13,0)</f>
        <v>1182.5550000000001</v>
      </c>
      <c r="U13" s="7">
        <f>+IFERROR(Ingresos!U13/Reservas!U13,0)</f>
        <v>5396.0174999999999</v>
      </c>
      <c r="V13" s="7">
        <f>+IFERROR(Ingresos!V13/Reservas!V13,0)</f>
        <v>3725.817500000001</v>
      </c>
    </row>
    <row r="14" spans="1:23" x14ac:dyDescent="0.3">
      <c r="A14" s="1">
        <v>13</v>
      </c>
      <c r="B14" s="2" t="s">
        <v>3</v>
      </c>
      <c r="C14" s="7">
        <f>+IFERROR(Ingresos!C14/Reservas!C14,0)</f>
        <v>3626.55</v>
      </c>
      <c r="D14" s="7">
        <f>+IFERROR(Ingresos!D14/Reservas!D14,0)</f>
        <v>3800</v>
      </c>
      <c r="E14" s="7">
        <f>+IFERROR(Ingresos!E14/Reservas!E14,0)</f>
        <v>3606.6374999999998</v>
      </c>
      <c r="F14" s="7">
        <f>+IFERROR(Ingresos!F14/Reservas!F14,0)</f>
        <v>4212.5771428571434</v>
      </c>
      <c r="G14" s="7">
        <f>+IFERROR(Ingresos!G14/Reservas!G14,0)</f>
        <v>4657.7299999999996</v>
      </c>
      <c r="H14" s="7">
        <f>+IFERROR(Ingresos!H14/Reservas!H14,0)</f>
        <v>5461.57</v>
      </c>
      <c r="I14" s="7">
        <f>+IFERROR(Ingresos!I14/Reservas!I14,0)</f>
        <v>5176.99</v>
      </c>
      <c r="J14" s="7">
        <f>+IFERROR(Ingresos!J14/Reservas!J14,0)</f>
        <v>3204.2075</v>
      </c>
      <c r="K14" s="7">
        <f>+IFERROR(Ingresos!K14/Reservas!K14,0)</f>
        <v>5103.9529999999995</v>
      </c>
      <c r="L14" s="7">
        <f>+IFERROR(Ingresos!L14/Reservas!L14,0)</f>
        <v>4797.7800000000007</v>
      </c>
      <c r="M14" s="7">
        <f>+IFERROR(Ingresos!M14/Reservas!M14,0)</f>
        <v>3989.8274999999999</v>
      </c>
      <c r="N14" s="7">
        <f>+IFERROR(Ingresos!N14/Reservas!N14,0)</f>
        <v>3007.1266666666666</v>
      </c>
      <c r="O14" s="7">
        <f>+IFERROR(Ingresos!O14/Reservas!O14,0)</f>
        <v>3817.1433333333334</v>
      </c>
      <c r="P14" s="7">
        <f>+IFERROR(Ingresos!P14/Reservas!P14,0)</f>
        <v>13.307857142857143</v>
      </c>
      <c r="Q14" s="7">
        <f>+IFERROR(Ingresos!Q14/Reservas!Q14,0)</f>
        <v>444.95222222222225</v>
      </c>
      <c r="R14" s="7">
        <f>+IFERROR(Ingresos!R14/Reservas!R14,0)</f>
        <v>4605.586666666667</v>
      </c>
      <c r="S14" s="7">
        <f>+IFERROR(Ingresos!S14/Reservas!S14,0)</f>
        <v>3274.3385714285714</v>
      </c>
      <c r="T14" s="7">
        <f>+IFERROR(Ingresos!T14/Reservas!T14,0)</f>
        <v>4791.72</v>
      </c>
      <c r="U14" s="7">
        <f>+IFERROR(Ingresos!U14/Reservas!U14,0)</f>
        <v>0</v>
      </c>
      <c r="V14" s="7">
        <f>+IFERROR(Ingresos!V14/Reservas!V14,0)</f>
        <v>3315.2760606060601</v>
      </c>
    </row>
    <row r="15" spans="1:23" x14ac:dyDescent="0.3">
      <c r="A15" s="1">
        <v>14</v>
      </c>
      <c r="B15" s="2" t="s">
        <v>3</v>
      </c>
      <c r="C15" s="7">
        <f>+IFERROR(Ingresos!C15/Reservas!C15,0)</f>
        <v>3625.67</v>
      </c>
      <c r="D15" s="7">
        <f>+IFERROR(Ingresos!D15/Reservas!D15,0)</f>
        <v>0</v>
      </c>
      <c r="E15" s="7">
        <f>+IFERROR(Ingresos!E15/Reservas!E15,0)</f>
        <v>3784.2559999999999</v>
      </c>
      <c r="F15" s="7">
        <f>+IFERROR(Ingresos!F15/Reservas!F15,0)</f>
        <v>1749.11</v>
      </c>
      <c r="G15" s="7">
        <f>+IFERROR(Ingresos!G15/Reservas!G15,0)</f>
        <v>4246.9399999999996</v>
      </c>
      <c r="H15" s="7">
        <f>+IFERROR(Ingresos!H15/Reservas!H15,0)</f>
        <v>3294.9587499999998</v>
      </c>
      <c r="I15" s="7">
        <f>+IFERROR(Ingresos!I15/Reservas!I15,0)</f>
        <v>5046.7349999999997</v>
      </c>
      <c r="J15" s="7">
        <f>+IFERROR(Ingresos!J15/Reservas!J15,0)</f>
        <v>4353.9741666666669</v>
      </c>
      <c r="K15" s="7">
        <f>+IFERROR(Ingresos!K15/Reservas!K15,0)</f>
        <v>5145.9580000000005</v>
      </c>
      <c r="L15" s="7">
        <f>+IFERROR(Ingresos!L15/Reservas!L15,0)</f>
        <v>2525.7750000000001</v>
      </c>
      <c r="M15" s="7">
        <f>+IFERROR(Ingresos!M15/Reservas!M15,0)</f>
        <v>1500.5522222222221</v>
      </c>
      <c r="N15" s="7">
        <f>+IFERROR(Ingresos!N15/Reservas!N15,0)</f>
        <v>1706.03</v>
      </c>
      <c r="O15" s="7">
        <f>+IFERROR(Ingresos!O15/Reservas!O15,0)</f>
        <v>1179.94</v>
      </c>
      <c r="P15" s="7">
        <f>+IFERROR(Ingresos!P15/Reservas!P15,0)</f>
        <v>995.57600000000002</v>
      </c>
      <c r="Q15" s="7">
        <f>+IFERROR(Ingresos!Q15/Reservas!Q15,0)</f>
        <v>1133.6614285714286</v>
      </c>
      <c r="R15" s="7">
        <f>+IFERROR(Ingresos!R15/Reservas!R15,0)</f>
        <v>495.5757142857143</v>
      </c>
      <c r="S15" s="7">
        <f>+IFERROR(Ingresos!S15/Reservas!S15,0)</f>
        <v>2830.7550000000001</v>
      </c>
      <c r="T15" s="7">
        <f>+IFERROR(Ingresos!T15/Reservas!T15,0)</f>
        <v>2236.7249999999999</v>
      </c>
      <c r="U15" s="7">
        <f>+IFERROR(Ingresos!U15/Reservas!U15,0)</f>
        <v>2414.6083333333331</v>
      </c>
      <c r="V15" s="7">
        <f>+IFERROR(Ingresos!V15/Reservas!V15,0)</f>
        <v>2596.9647008547008</v>
      </c>
    </row>
    <row r="16" spans="1:23" x14ac:dyDescent="0.3">
      <c r="A16" s="1">
        <v>15</v>
      </c>
      <c r="B16" s="2" t="s">
        <v>3</v>
      </c>
      <c r="C16" s="7">
        <f>+IFERROR(Ingresos!C16/Reservas!C16,0)</f>
        <v>3626.55</v>
      </c>
      <c r="D16" s="7">
        <f>+IFERROR(Ingresos!D16/Reservas!D16,0)</f>
        <v>0</v>
      </c>
      <c r="E16" s="7">
        <f>+IFERROR(Ingresos!E16/Reservas!E16,0)</f>
        <v>4137.6099999999997</v>
      </c>
      <c r="F16" s="7">
        <f>+IFERROR(Ingresos!F16/Reservas!F16,0)</f>
        <v>1671.9133333333332</v>
      </c>
      <c r="G16" s="7">
        <f>+IFERROR(Ingresos!G16/Reservas!G16,0)</f>
        <v>4769.1557142857137</v>
      </c>
      <c r="H16" s="7">
        <f>+IFERROR(Ingresos!H16/Reservas!H16,0)</f>
        <v>4881.1116666666667</v>
      </c>
      <c r="I16" s="7">
        <f>+IFERROR(Ingresos!I16/Reservas!I16,0)</f>
        <v>5310.92</v>
      </c>
      <c r="J16" s="7">
        <f>+IFERROR(Ingresos!J16/Reservas!J16,0)</f>
        <v>4246.5022222222215</v>
      </c>
      <c r="K16" s="7">
        <f>+IFERROR(Ingresos!K16/Reservas!K16,0)</f>
        <v>4891.6288888888894</v>
      </c>
      <c r="L16" s="7">
        <f>+IFERROR(Ingresos!L16/Reservas!L16,0)</f>
        <v>6444.97</v>
      </c>
      <c r="M16" s="7">
        <f>+IFERROR(Ingresos!M16/Reservas!M16,0)</f>
        <v>4603.63</v>
      </c>
      <c r="N16" s="7">
        <f>+IFERROR(Ingresos!N16/Reservas!N16,0)</f>
        <v>3985.6366666666668</v>
      </c>
      <c r="O16" s="7">
        <f>+IFERROR(Ingresos!O16/Reservas!O16,0)</f>
        <v>1559.78</v>
      </c>
      <c r="P16" s="7">
        <f>+IFERROR(Ingresos!P16/Reservas!P16,0)</f>
        <v>3783.19</v>
      </c>
      <c r="Q16" s="7">
        <f>+IFERROR(Ingresos!Q16/Reservas!Q16,0)</f>
        <v>1708.5150000000001</v>
      </c>
      <c r="R16" s="7">
        <f>+IFERROR(Ingresos!R16/Reservas!R16,0)</f>
        <v>3723.3785714285718</v>
      </c>
      <c r="S16" s="7">
        <f>+IFERROR(Ingresos!S16/Reservas!S16,0)</f>
        <v>4293.7909090909088</v>
      </c>
      <c r="T16" s="7">
        <f>+IFERROR(Ingresos!T16/Reservas!T16,0)</f>
        <v>4623.8999999999996</v>
      </c>
      <c r="U16" s="7">
        <f>+IFERROR(Ingresos!U16/Reservas!U16,0)</f>
        <v>1899.5250000000001</v>
      </c>
      <c r="V16" s="7">
        <f>+IFERROR(Ingresos!V16/Reservas!V16,0)</f>
        <v>3923.4753465346535</v>
      </c>
    </row>
    <row r="17" spans="1:22" x14ac:dyDescent="0.3">
      <c r="A17" s="1">
        <v>16</v>
      </c>
      <c r="B17" s="2" t="s">
        <v>3</v>
      </c>
      <c r="C17" s="7">
        <f>+IFERROR(Ingresos!C17/Reservas!C17,0)</f>
        <v>0</v>
      </c>
      <c r="D17" s="7">
        <f>+IFERROR(Ingresos!D17/Reservas!D17,0)</f>
        <v>0</v>
      </c>
      <c r="E17" s="7">
        <f>+IFERROR(Ingresos!E17/Reservas!E17,0)</f>
        <v>4577.3269999999993</v>
      </c>
      <c r="F17" s="7">
        <f>+IFERROR(Ingresos!F17/Reservas!F17,0)</f>
        <v>4603.9837500000003</v>
      </c>
      <c r="G17" s="7">
        <f>+IFERROR(Ingresos!G17/Reservas!G17,0)</f>
        <v>4691.3725000000004</v>
      </c>
      <c r="H17" s="7">
        <f>+IFERROR(Ingresos!H17/Reservas!H17,0)</f>
        <v>5960.8720000000003</v>
      </c>
      <c r="I17" s="7">
        <f>+IFERROR(Ingresos!I17/Reservas!I17,0)</f>
        <v>4426.7674999999999</v>
      </c>
      <c r="J17" s="7">
        <f>+IFERROR(Ingresos!J17/Reservas!J17,0)</f>
        <v>4280.0314285714285</v>
      </c>
      <c r="K17" s="7">
        <f>+IFERROR(Ingresos!K17/Reservas!K17,0)</f>
        <v>1609.8833333333332</v>
      </c>
      <c r="L17" s="7">
        <f>+IFERROR(Ingresos!L17/Reservas!L17,0)</f>
        <v>4777.0371428571434</v>
      </c>
      <c r="M17" s="7">
        <f>+IFERROR(Ingresos!M17/Reservas!M17,0)</f>
        <v>4555.68</v>
      </c>
      <c r="N17" s="7">
        <f>+IFERROR(Ingresos!N17/Reservas!N17,0)</f>
        <v>3301.24</v>
      </c>
      <c r="O17" s="7">
        <f>+IFERROR(Ingresos!O17/Reservas!O17,0)</f>
        <v>1286.1366666666665</v>
      </c>
      <c r="P17" s="7">
        <f>+IFERROR(Ingresos!P17/Reservas!P17,0)</f>
        <v>3728.55</v>
      </c>
      <c r="Q17" s="7">
        <f>+IFERROR(Ingresos!Q17/Reservas!Q17,0)</f>
        <v>1507.0714285714287</v>
      </c>
      <c r="R17" s="7">
        <f>+IFERROR(Ingresos!R17/Reservas!R17,0)</f>
        <v>45328.71</v>
      </c>
      <c r="S17" s="7">
        <f>+IFERROR(Ingresos!S17/Reservas!S17,0)</f>
        <v>4573.0150000000003</v>
      </c>
      <c r="T17" s="7">
        <f>+IFERROR(Ingresos!T17/Reservas!T17,0)</f>
        <v>4067.6385714285716</v>
      </c>
      <c r="U17" s="7">
        <f>+IFERROR(Ingresos!U17/Reservas!U17,0)</f>
        <v>1866.3514285714284</v>
      </c>
      <c r="V17" s="7">
        <f>+IFERROR(Ingresos!V17/Reservas!V17,0)</f>
        <v>4647.7121428571427</v>
      </c>
    </row>
    <row r="18" spans="1:22" x14ac:dyDescent="0.3">
      <c r="A18" s="1">
        <v>17</v>
      </c>
      <c r="B18" s="2" t="s">
        <v>3</v>
      </c>
      <c r="C18" s="7">
        <f>+IFERROR(Ingresos!C18/Reservas!C18,0)</f>
        <v>0</v>
      </c>
      <c r="D18" s="7">
        <f>+IFERROR(Ingresos!D18/Reservas!D18,0)</f>
        <v>0</v>
      </c>
      <c r="E18" s="7">
        <f>+IFERROR(Ingresos!E18/Reservas!E18,0)</f>
        <v>0</v>
      </c>
      <c r="F18" s="7">
        <f>+IFERROR(Ingresos!F18/Reservas!F18,0)</f>
        <v>326.32</v>
      </c>
      <c r="G18" s="7">
        <f>+IFERROR(Ingresos!G18/Reservas!G18,0)</f>
        <v>5978.9849999999997</v>
      </c>
      <c r="H18" s="7">
        <f>+IFERROR(Ingresos!H18/Reservas!H18,0)</f>
        <v>7203.0649999999996</v>
      </c>
      <c r="I18" s="7">
        <f>+IFERROR(Ingresos!I18/Reservas!I18,0)</f>
        <v>6232.2725</v>
      </c>
      <c r="J18" s="7">
        <f>+IFERROR(Ingresos!J18/Reservas!J18,0)</f>
        <v>4516.2249999999995</v>
      </c>
      <c r="K18" s="7">
        <f>+IFERROR(Ingresos!K18/Reservas!K18,0)</f>
        <v>4969.6260000000002</v>
      </c>
      <c r="L18" s="7">
        <f>+IFERROR(Ingresos!L18/Reservas!L18,0)</f>
        <v>5798.34</v>
      </c>
      <c r="M18" s="7">
        <f>+IFERROR(Ingresos!M18/Reservas!M18,0)</f>
        <v>5239.12</v>
      </c>
      <c r="N18" s="7">
        <f>+IFERROR(Ingresos!N18/Reservas!N18,0)</f>
        <v>0</v>
      </c>
      <c r="O18" s="7">
        <f>+IFERROR(Ingresos!O18/Reservas!O18,0)</f>
        <v>3185.2</v>
      </c>
      <c r="P18" s="7">
        <f>+IFERROR(Ingresos!P18/Reservas!P18,0)</f>
        <v>3782.57</v>
      </c>
      <c r="Q18" s="7">
        <f>+IFERROR(Ingresos!Q18/Reservas!Q18,0)</f>
        <v>1127.7349999999999</v>
      </c>
      <c r="R18" s="7">
        <f>+IFERROR(Ingresos!R18/Reservas!R18,0)</f>
        <v>0</v>
      </c>
      <c r="S18" s="7">
        <f>+IFERROR(Ingresos!S18/Reservas!S18,0)</f>
        <v>4549.88</v>
      </c>
      <c r="T18" s="7">
        <f>+IFERROR(Ingresos!T18/Reservas!T18,0)</f>
        <v>5290.8533333333335</v>
      </c>
      <c r="U18" s="7">
        <f>+IFERROR(Ingresos!U18/Reservas!U18,0)</f>
        <v>0</v>
      </c>
      <c r="V18" s="7">
        <f>+IFERROR(Ingresos!V18/Reservas!V18,0)</f>
        <v>4326.1857777777786</v>
      </c>
    </row>
    <row r="19" spans="1:22" x14ac:dyDescent="0.3">
      <c r="A19" s="1">
        <v>18</v>
      </c>
      <c r="B19" s="2" t="s">
        <v>3</v>
      </c>
      <c r="C19" s="7">
        <f>+IFERROR(Ingresos!C19/Reservas!C19,0)</f>
        <v>4159.3</v>
      </c>
      <c r="D19" s="7">
        <f>+IFERROR(Ingresos!D19/Reservas!D19,0)</f>
        <v>0</v>
      </c>
      <c r="E19" s="7">
        <f>+IFERROR(Ingresos!E19/Reservas!E19,0)</f>
        <v>3346.699090909091</v>
      </c>
      <c r="F19" s="7">
        <f>+IFERROR(Ingresos!F19/Reservas!F19,0)</f>
        <v>1129.4159999999999</v>
      </c>
      <c r="G19" s="7">
        <f>+IFERROR(Ingresos!G19/Reservas!G19,0)</f>
        <v>4795.3549999999996</v>
      </c>
      <c r="H19" s="7">
        <f>+IFERROR(Ingresos!H19/Reservas!H19,0)</f>
        <v>6212.1525000000001</v>
      </c>
      <c r="I19" s="7">
        <f>+IFERROR(Ingresos!I19/Reservas!I19,0)</f>
        <v>4442.4960000000001</v>
      </c>
      <c r="J19" s="7">
        <f>+IFERROR(Ingresos!J19/Reservas!J19,0)</f>
        <v>3540.3040000000001</v>
      </c>
      <c r="K19" s="7">
        <f>+IFERROR(Ingresos!K19/Reservas!K19,0)</f>
        <v>992.03600000000006</v>
      </c>
      <c r="L19" s="7">
        <f>+IFERROR(Ingresos!L19/Reservas!L19,0)</f>
        <v>5051.55</v>
      </c>
      <c r="M19" s="7">
        <f>+IFERROR(Ingresos!M19/Reservas!M19,0)</f>
        <v>0</v>
      </c>
      <c r="N19" s="7">
        <f>+IFERROR(Ingresos!N19/Reservas!N19,0)</f>
        <v>4014.15</v>
      </c>
      <c r="O19" s="7">
        <f>+IFERROR(Ingresos!O19/Reservas!O19,0)</f>
        <v>4649.8074999999999</v>
      </c>
      <c r="P19" s="7">
        <f>+IFERROR(Ingresos!P19/Reservas!P19,0)</f>
        <v>3783.56</v>
      </c>
      <c r="Q19" s="7">
        <f>+IFERROR(Ingresos!Q19/Reservas!Q19,0)</f>
        <v>2169.848</v>
      </c>
      <c r="R19" s="7">
        <f>+IFERROR(Ingresos!R19/Reservas!R19,0)</f>
        <v>4878.3100000000004</v>
      </c>
      <c r="S19" s="7">
        <f>+IFERROR(Ingresos!S19/Reservas!S19,0)</f>
        <v>4221.24</v>
      </c>
      <c r="T19" s="7">
        <f>+IFERROR(Ingresos!T19/Reservas!T19,0)</f>
        <v>4960.18</v>
      </c>
      <c r="U19" s="7">
        <f>+IFERROR(Ingresos!U19/Reservas!U19,0)</f>
        <v>0</v>
      </c>
      <c r="V19" s="7">
        <f>+IFERROR(Ingresos!V19/Reservas!V19,0)</f>
        <v>3372.4592957746481</v>
      </c>
    </row>
    <row r="20" spans="1:22" x14ac:dyDescent="0.3">
      <c r="A20" s="1">
        <v>19</v>
      </c>
      <c r="B20" s="2" t="s">
        <v>3</v>
      </c>
      <c r="C20" s="7">
        <f>+IFERROR(Ingresos!C20/Reservas!C20,0)</f>
        <v>0</v>
      </c>
      <c r="D20" s="7">
        <f>+IFERROR(Ingresos!D20/Reservas!D20,0)</f>
        <v>0</v>
      </c>
      <c r="E20" s="7">
        <f>+IFERROR(Ingresos!E20/Reservas!E20,0)</f>
        <v>0</v>
      </c>
      <c r="F20" s="7">
        <f>+IFERROR(Ingresos!F20/Reservas!F20,0)</f>
        <v>0</v>
      </c>
      <c r="G20" s="7">
        <f>+IFERROR(Ingresos!G20/Reservas!G20,0)</f>
        <v>0</v>
      </c>
      <c r="H20" s="7">
        <f>+IFERROR(Ingresos!H20/Reservas!H20,0)</f>
        <v>0</v>
      </c>
      <c r="I20" s="7">
        <f>+IFERROR(Ingresos!I20/Reservas!I20,0)</f>
        <v>0</v>
      </c>
      <c r="J20" s="7">
        <f>+IFERROR(Ingresos!J20/Reservas!J20,0)</f>
        <v>0</v>
      </c>
      <c r="K20" s="7">
        <f>+IFERROR(Ingresos!K20/Reservas!K20,0)</f>
        <v>0</v>
      </c>
      <c r="L20" s="7">
        <f>+IFERROR(Ingresos!L20/Reservas!L20,0)</f>
        <v>0</v>
      </c>
      <c r="M20" s="7">
        <f>+IFERROR(Ingresos!M20/Reservas!M20,0)</f>
        <v>0</v>
      </c>
      <c r="N20" s="7">
        <f>+IFERROR(Ingresos!N20/Reservas!N20,0)</f>
        <v>0</v>
      </c>
      <c r="O20" s="7">
        <f>+IFERROR(Ingresos!O20/Reservas!O20,0)</f>
        <v>0</v>
      </c>
      <c r="P20" s="7">
        <f>+IFERROR(Ingresos!P20/Reservas!P20,0)</f>
        <v>0</v>
      </c>
      <c r="Q20" s="7">
        <f>+IFERROR(Ingresos!Q20/Reservas!Q20,0)</f>
        <v>0</v>
      </c>
      <c r="R20" s="7">
        <f>+IFERROR(Ingresos!R20/Reservas!R20,0)</f>
        <v>0</v>
      </c>
      <c r="S20" s="7">
        <f>+IFERROR(Ingresos!S20/Reservas!S20,0)</f>
        <v>0</v>
      </c>
      <c r="T20" s="7">
        <f>+IFERROR(Ingresos!T20/Reservas!T20,0)</f>
        <v>0</v>
      </c>
      <c r="U20" s="7">
        <f>+IFERROR(Ingresos!U20/Reservas!U20,0)</f>
        <v>0</v>
      </c>
      <c r="V20" s="7">
        <f>+IFERROR(Ingresos!V20/Reservas!V20,0)</f>
        <v>0</v>
      </c>
    </row>
    <row r="21" spans="1:22" x14ac:dyDescent="0.3">
      <c r="A21" s="1">
        <v>20</v>
      </c>
      <c r="B21" s="2" t="s">
        <v>2</v>
      </c>
      <c r="C21" s="7">
        <f>+IFERROR(Ingresos!C21/Reservas!C21,0)</f>
        <v>5449.92</v>
      </c>
      <c r="D21" s="7">
        <f>+IFERROR(Ingresos!D21/Reservas!D21,0)</f>
        <v>5719.5439999999999</v>
      </c>
      <c r="E21" s="7">
        <f>+IFERROR(Ingresos!E21/Reservas!E21,0)</f>
        <v>4154.51</v>
      </c>
      <c r="F21" s="7">
        <f>+IFERROR(Ingresos!F21/Reservas!F21,0)</f>
        <v>4697.8214285714284</v>
      </c>
      <c r="G21" s="7">
        <f>+IFERROR(Ingresos!G21/Reservas!G21,0)</f>
        <v>4968.770833333333</v>
      </c>
      <c r="H21" s="7">
        <f>+IFERROR(Ingresos!H21/Reservas!H21,0)</f>
        <v>5663.3166666666666</v>
      </c>
      <c r="I21" s="7">
        <f>+IFERROR(Ingresos!I21/Reservas!I21,0)</f>
        <v>5349.5233333333335</v>
      </c>
      <c r="J21" s="7">
        <f>+IFERROR(Ingresos!J21/Reservas!J21,0)</f>
        <v>5607.0239999999994</v>
      </c>
      <c r="K21" s="7">
        <f>+IFERROR(Ingresos!K21/Reservas!K21,0)</f>
        <v>3471.9733333333334</v>
      </c>
      <c r="L21" s="7">
        <f>+IFERROR(Ingresos!L21/Reservas!L21,0)</f>
        <v>5276.4118749999998</v>
      </c>
      <c r="M21" s="7">
        <f>+IFERROR(Ingresos!M21/Reservas!M21,0)</f>
        <v>4462.915</v>
      </c>
      <c r="N21" s="7">
        <f>+IFERROR(Ingresos!N21/Reservas!N21,0)</f>
        <v>3935.2999999999997</v>
      </c>
      <c r="O21" s="7">
        <f>+IFERROR(Ingresos!O21/Reservas!O21,0)</f>
        <v>2455.7525000000001</v>
      </c>
      <c r="P21" s="7">
        <f>+IFERROR(Ingresos!P21/Reservas!P21,0)</f>
        <v>2005.73</v>
      </c>
      <c r="Q21" s="7">
        <f>+IFERROR(Ingresos!Q21/Reservas!Q21,0)</f>
        <v>33738.544999999998</v>
      </c>
      <c r="R21" s="7">
        <f>+IFERROR(Ingresos!R21/Reservas!R21,0)</f>
        <v>4743.6350000000002</v>
      </c>
      <c r="S21" s="7">
        <f>+IFERROR(Ingresos!S21/Reservas!S21,0)</f>
        <v>5124.9293333333335</v>
      </c>
      <c r="T21" s="7">
        <f>+IFERROR(Ingresos!T21/Reservas!T21,0)</f>
        <v>5097.125</v>
      </c>
      <c r="U21" s="7">
        <f>+IFERROR(Ingresos!U21/Reservas!U21,0)</f>
        <v>4606.3200000000006</v>
      </c>
      <c r="V21" s="7">
        <f>+IFERROR(Ingresos!V21/Reservas!V21,0)</f>
        <v>6012.8665497076017</v>
      </c>
    </row>
    <row r="22" spans="1:22" x14ac:dyDescent="0.3">
      <c r="A22" s="1">
        <v>21</v>
      </c>
      <c r="B22" s="2" t="s">
        <v>2</v>
      </c>
      <c r="C22" s="7">
        <f>+IFERROR(Ingresos!C22/Reservas!C22,0)</f>
        <v>3103.915</v>
      </c>
      <c r="D22" s="7">
        <f>+IFERROR(Ingresos!D22/Reservas!D22,0)</f>
        <v>4637.7566666666671</v>
      </c>
      <c r="E22" s="7">
        <f>+IFERROR(Ingresos!E22/Reservas!E22,0)</f>
        <v>4541.3387499999999</v>
      </c>
      <c r="F22" s="7">
        <f>+IFERROR(Ingresos!F22/Reservas!F22,0)</f>
        <v>4979.5062500000004</v>
      </c>
      <c r="G22" s="7">
        <f>+IFERROR(Ingresos!G22/Reservas!G22,0)</f>
        <v>3163.6944444444443</v>
      </c>
      <c r="H22" s="7">
        <f>+IFERROR(Ingresos!H22/Reservas!H22,0)</f>
        <v>5816.3649999999998</v>
      </c>
      <c r="I22" s="7">
        <f>+IFERROR(Ingresos!I22/Reservas!I22,0)</f>
        <v>7136.0759999999991</v>
      </c>
      <c r="J22" s="7">
        <f>+IFERROR(Ingresos!J22/Reservas!J22,0)</f>
        <v>5475.4937499999996</v>
      </c>
      <c r="K22" s="7">
        <f>+IFERROR(Ingresos!K22/Reservas!K22,0)</f>
        <v>5747.7333333333336</v>
      </c>
      <c r="L22" s="7">
        <f>+IFERROR(Ingresos!L22/Reservas!L22,0)</f>
        <v>5691.971428571429</v>
      </c>
      <c r="M22" s="7">
        <f>+IFERROR(Ingresos!M22/Reservas!M22,0)</f>
        <v>4925.1971428571424</v>
      </c>
      <c r="N22" s="7">
        <f>+IFERROR(Ingresos!N22/Reservas!N22,0)</f>
        <v>2698.1216666666664</v>
      </c>
      <c r="O22" s="7">
        <f>+IFERROR(Ingresos!O22/Reservas!O22,0)</f>
        <v>3893.4250000000002</v>
      </c>
      <c r="P22" s="7">
        <f>+IFERROR(Ingresos!P22/Reservas!P22,0)</f>
        <v>4332.62</v>
      </c>
      <c r="Q22" s="7">
        <f>+IFERROR(Ingresos!Q22/Reservas!Q22,0)</f>
        <v>949.85400000000004</v>
      </c>
      <c r="R22" s="7">
        <f>+IFERROR(Ingresos!R22/Reservas!R22,0)</f>
        <v>4582.2216666666673</v>
      </c>
      <c r="S22" s="7">
        <f>+IFERROR(Ingresos!S22/Reservas!S22,0)</f>
        <v>5704.5222222222219</v>
      </c>
      <c r="T22" s="7">
        <f>+IFERROR(Ingresos!T22/Reservas!T22,0)</f>
        <v>3571.1480000000001</v>
      </c>
      <c r="U22" s="7">
        <f>+IFERROR(Ingresos!U22/Reservas!U22,0)</f>
        <v>4729.5619999999999</v>
      </c>
      <c r="V22" s="7">
        <f>+IFERROR(Ingresos!V22/Reservas!V22,0)</f>
        <v>4679.928803418803</v>
      </c>
    </row>
    <row r="23" spans="1:22" x14ac:dyDescent="0.3">
      <c r="A23" s="1">
        <v>22</v>
      </c>
      <c r="B23" s="2" t="s">
        <v>2</v>
      </c>
      <c r="C23" s="7">
        <f>+IFERROR(Ingresos!C23/Reservas!C23,0)</f>
        <v>4410.0300000000007</v>
      </c>
      <c r="D23" s="7">
        <f>+IFERROR(Ingresos!D23/Reservas!D23,0)</f>
        <v>3959.31</v>
      </c>
      <c r="E23" s="7">
        <f>+IFERROR(Ingresos!E23/Reservas!E23,0)</f>
        <v>4099.1940000000004</v>
      </c>
      <c r="F23" s="7">
        <f>+IFERROR(Ingresos!F23/Reservas!F23,0)</f>
        <v>5244.454285714286</v>
      </c>
      <c r="G23" s="7">
        <f>+IFERROR(Ingresos!G23/Reservas!G23,0)</f>
        <v>4127.5339999999997</v>
      </c>
      <c r="H23" s="7">
        <f>+IFERROR(Ingresos!H23/Reservas!H23,0)</f>
        <v>5754.3074999999999</v>
      </c>
      <c r="I23" s="7">
        <f>+IFERROR(Ingresos!I23/Reservas!I23,0)</f>
        <v>5578.8320000000003</v>
      </c>
      <c r="J23" s="7">
        <f>+IFERROR(Ingresos!J23/Reservas!J23,0)</f>
        <v>7156.56</v>
      </c>
      <c r="K23" s="7">
        <f>+IFERROR(Ingresos!K23/Reservas!K23,0)</f>
        <v>5716.2699999999995</v>
      </c>
      <c r="L23" s="7">
        <f>+IFERROR(Ingresos!L23/Reservas!L23,0)</f>
        <v>5736.5787499999997</v>
      </c>
      <c r="M23" s="7">
        <f>+IFERROR(Ingresos!M23/Reservas!M23,0)</f>
        <v>4866.5727272727272</v>
      </c>
      <c r="N23" s="7">
        <f>+IFERROR(Ingresos!N23/Reservas!N23,0)</f>
        <v>3603.7925</v>
      </c>
      <c r="O23" s="7">
        <f>+IFERROR(Ingresos!O23/Reservas!O23,0)</f>
        <v>3783.1860000000001</v>
      </c>
      <c r="P23" s="7">
        <f>+IFERROR(Ingresos!P23/Reservas!P23,0)</f>
        <v>4299.5333333333338</v>
      </c>
      <c r="Q23" s="7">
        <f>+IFERROR(Ingresos!Q23/Reservas!Q23,0)</f>
        <v>2999.46</v>
      </c>
      <c r="R23" s="7">
        <f>+IFERROR(Ingresos!R23/Reservas!R23,0)</f>
        <v>5233.1525000000001</v>
      </c>
      <c r="S23" s="7">
        <f>+IFERROR(Ingresos!S23/Reservas!S23,0)</f>
        <v>6167.5042857142853</v>
      </c>
      <c r="T23" s="7">
        <f>+IFERROR(Ingresos!T23/Reservas!T23,0)</f>
        <v>5050.3483333333334</v>
      </c>
      <c r="U23" s="7">
        <f>+IFERROR(Ingresos!U23/Reservas!U23,0)</f>
        <v>5192.3283333333338</v>
      </c>
      <c r="V23" s="7">
        <f>+IFERROR(Ingresos!V23/Reservas!V23,0)</f>
        <v>4870.4874015748028</v>
      </c>
    </row>
    <row r="24" spans="1:22" x14ac:dyDescent="0.3">
      <c r="A24" s="1">
        <v>23</v>
      </c>
      <c r="B24" s="2" t="s">
        <v>2</v>
      </c>
      <c r="C24" s="7">
        <f>+IFERROR(Ingresos!C24/Reservas!C24,0)</f>
        <v>4477.8160000000007</v>
      </c>
      <c r="D24" s="7">
        <f>+IFERROR(Ingresos!D24/Reservas!D24,0)</f>
        <v>5129.2</v>
      </c>
      <c r="E24" s="7">
        <f>+IFERROR(Ingresos!E24/Reservas!E24,0)</f>
        <v>0</v>
      </c>
      <c r="F24" s="7">
        <f>+IFERROR(Ingresos!F24/Reservas!F24,0)</f>
        <v>4229.1350000000002</v>
      </c>
      <c r="G24" s="7">
        <f>+IFERROR(Ingresos!G24/Reservas!G24,0)</f>
        <v>4791.0150000000003</v>
      </c>
      <c r="H24" s="7">
        <f>+IFERROR(Ingresos!H24/Reservas!H24,0)</f>
        <v>6544.0174999999999</v>
      </c>
      <c r="I24" s="7">
        <f>+IFERROR(Ingresos!I24/Reservas!I24,0)</f>
        <v>5108.40625</v>
      </c>
      <c r="J24" s="7">
        <f>+IFERROR(Ingresos!J24/Reservas!J24,0)</f>
        <v>4721.931111111111</v>
      </c>
      <c r="K24" s="7">
        <f>+IFERROR(Ingresos!K24/Reservas!K24,0)</f>
        <v>5633.7371428571432</v>
      </c>
      <c r="L24" s="7">
        <f>+IFERROR(Ingresos!L24/Reservas!L24,0)</f>
        <v>7085.5775000000003</v>
      </c>
      <c r="M24" s="7">
        <f>+IFERROR(Ingresos!M24/Reservas!M24,0)</f>
        <v>4948.2875000000004</v>
      </c>
      <c r="N24" s="7">
        <f>+IFERROR(Ingresos!N24/Reservas!N24,0)</f>
        <v>3952.8150000000001</v>
      </c>
      <c r="O24" s="7">
        <f>+IFERROR(Ingresos!O24/Reservas!O24,0)</f>
        <v>3212.39</v>
      </c>
      <c r="P24" s="7">
        <f>+IFERROR(Ingresos!P24/Reservas!P24,0)</f>
        <v>4428.7860000000001</v>
      </c>
      <c r="Q24" s="7">
        <f>+IFERROR(Ingresos!Q24/Reservas!Q24,0)</f>
        <v>2110.9757142857143</v>
      </c>
      <c r="R24" s="7">
        <f>+IFERROR(Ingresos!R24/Reservas!R24,0)</f>
        <v>5608.8933333333334</v>
      </c>
      <c r="S24" s="7">
        <f>+IFERROR(Ingresos!S24/Reservas!S24,0)</f>
        <v>4411.0779999999995</v>
      </c>
      <c r="T24" s="7">
        <f>+IFERROR(Ingresos!T24/Reservas!T24,0)</f>
        <v>5516.8166666666666</v>
      </c>
      <c r="U24" s="7">
        <f>+IFERROR(Ingresos!U24/Reservas!U24,0)</f>
        <v>4347.7333333333336</v>
      </c>
      <c r="V24" s="7">
        <f>+IFERROR(Ingresos!V24/Reservas!V24,0)</f>
        <v>4730.7846000000009</v>
      </c>
    </row>
    <row r="25" spans="1:22" x14ac:dyDescent="0.3">
      <c r="A25" s="4">
        <v>24</v>
      </c>
      <c r="B25" s="5" t="s">
        <v>2</v>
      </c>
      <c r="C25" s="7">
        <f>+IFERROR(Ingresos!C25/Reservas!C25,0)</f>
        <v>3951.1149999999998</v>
      </c>
      <c r="D25" s="7">
        <f>+IFERROR(Ingresos!D25/Reservas!D25,0)</f>
        <v>3805.5540000000001</v>
      </c>
      <c r="E25" s="7">
        <f>+IFERROR(Ingresos!E25/Reservas!E25,0)</f>
        <v>4255.6588888888891</v>
      </c>
      <c r="F25" s="7">
        <f>+IFERROR(Ingresos!F25/Reservas!F25,0)</f>
        <v>18692.640833333335</v>
      </c>
      <c r="G25" s="7">
        <f>+IFERROR(Ingresos!G25/Reservas!G25,0)</f>
        <v>5247.4512500000001</v>
      </c>
      <c r="H25" s="7">
        <f>+IFERROR(Ingresos!H25/Reservas!H25,0)</f>
        <v>8568.2275000000009</v>
      </c>
      <c r="I25" s="7">
        <f>+IFERROR(Ingresos!I25/Reservas!I25,0)</f>
        <v>5334.3883333333333</v>
      </c>
      <c r="J25" s="7">
        <f>+IFERROR(Ingresos!J25/Reservas!J25,0)</f>
        <v>5105.7688888888888</v>
      </c>
      <c r="K25" s="7">
        <f>+IFERROR(Ingresos!K25/Reservas!K25,0)</f>
        <v>5365.6970000000001</v>
      </c>
      <c r="L25" s="7">
        <f>+IFERROR(Ingresos!L25/Reservas!L25,0)</f>
        <v>7012.3424999999997</v>
      </c>
      <c r="M25" s="7">
        <f>+IFERROR(Ingresos!M25/Reservas!M25,0)</f>
        <v>5251.1861538461535</v>
      </c>
      <c r="N25" s="7">
        <f>+IFERROR(Ingresos!N25/Reservas!N25,0)</f>
        <v>3941.3213333333333</v>
      </c>
      <c r="O25" s="7">
        <f>+IFERROR(Ingresos!O25/Reservas!O25,0)</f>
        <v>3369.28</v>
      </c>
      <c r="P25" s="7">
        <f>+IFERROR(Ingresos!P25/Reservas!P25,0)</f>
        <v>3736.2633333333338</v>
      </c>
      <c r="Q25" s="7">
        <f>+IFERROR(Ingresos!Q25/Reservas!Q25,0)</f>
        <v>2405.2339999999999</v>
      </c>
      <c r="R25" s="7">
        <f>+IFERROR(Ingresos!R25/Reservas!R25,0)</f>
        <v>4528.1066666666666</v>
      </c>
      <c r="S25" s="7">
        <f>+IFERROR(Ingresos!S25/Reservas!S25,0)</f>
        <v>5857.4366666666665</v>
      </c>
      <c r="T25" s="7">
        <f>+IFERROR(Ingresos!T25/Reservas!T25,0)</f>
        <v>4255.1969230769228</v>
      </c>
      <c r="U25" s="7">
        <f>+IFERROR(Ingresos!U25/Reservas!U25,0)</f>
        <v>4673.2912500000002</v>
      </c>
      <c r="V25" s="7">
        <f>+IFERROR(Ingresos!V25/Reservas!V25,0)</f>
        <v>5566.9077720207251</v>
      </c>
    </row>
    <row r="26" spans="1:22" x14ac:dyDescent="0.3">
      <c r="A26" s="1">
        <v>25</v>
      </c>
      <c r="B26" s="2" t="s">
        <v>2</v>
      </c>
      <c r="C26" s="7">
        <f>+IFERROR(Ingresos!C26/Reservas!C26,0)</f>
        <v>3103.915</v>
      </c>
      <c r="D26" s="7">
        <f>+IFERROR(Ingresos!D26/Reservas!D26,0)</f>
        <v>4504.6239999999998</v>
      </c>
      <c r="E26" s="7">
        <f>+IFERROR(Ingresos!E26/Reservas!E26,0)</f>
        <v>4661.2739999999994</v>
      </c>
      <c r="F26" s="7">
        <f>+IFERROR(Ingresos!F26/Reservas!F26,0)</f>
        <v>4087.2000000000003</v>
      </c>
      <c r="G26" s="7">
        <f>+IFERROR(Ingresos!G26/Reservas!G26,0)</f>
        <v>3095.1480000000001</v>
      </c>
      <c r="H26" s="7">
        <f>+IFERROR(Ingresos!H26/Reservas!H26,0)</f>
        <v>7053.6542857142858</v>
      </c>
      <c r="I26" s="7">
        <f>+IFERROR(Ingresos!I26/Reservas!I26,0)</f>
        <v>5687.0860000000002</v>
      </c>
      <c r="J26" s="7">
        <f>+IFERROR(Ingresos!J26/Reservas!J26,0)</f>
        <v>5499.61</v>
      </c>
      <c r="K26" s="7">
        <f>+IFERROR(Ingresos!K26/Reservas!K26,0)</f>
        <v>5512.37</v>
      </c>
      <c r="L26" s="7">
        <f>+IFERROR(Ingresos!L26/Reservas!L26,0)</f>
        <v>5816.1283333333331</v>
      </c>
      <c r="M26" s="7">
        <f>+IFERROR(Ingresos!M26/Reservas!M26,0)</f>
        <v>4590.0588888888888</v>
      </c>
      <c r="N26" s="7">
        <f>+IFERROR(Ingresos!N26/Reservas!N26,0)</f>
        <v>3845.74</v>
      </c>
      <c r="O26" s="7">
        <f>+IFERROR(Ingresos!O26/Reservas!O26,0)</f>
        <v>2279.6419999999998</v>
      </c>
      <c r="P26" s="7">
        <f>+IFERROR(Ingresos!P26/Reservas!P26,0)</f>
        <v>4570.6033333333335</v>
      </c>
      <c r="Q26" s="7">
        <f>+IFERROR(Ingresos!Q26/Reservas!Q26,0)</f>
        <v>1763.4075</v>
      </c>
      <c r="R26" s="7">
        <f>+IFERROR(Ingresos!R26/Reservas!R26,0)</f>
        <v>5418.5839999999998</v>
      </c>
      <c r="S26" s="7">
        <f>+IFERROR(Ingresos!S26/Reservas!S26,0)</f>
        <v>5023.0129999999999</v>
      </c>
      <c r="T26" s="7">
        <f>+IFERROR(Ingresos!T26/Reservas!T26,0)</f>
        <v>5296.166666666667</v>
      </c>
      <c r="U26" s="7">
        <f>+IFERROR(Ingresos!U26/Reservas!U26,0)</f>
        <v>5044.2449999999999</v>
      </c>
      <c r="V26" s="7">
        <f>+IFERROR(Ingresos!V26/Reservas!V26,0)</f>
        <v>4499.9073636363637</v>
      </c>
    </row>
    <row r="27" spans="1:22" x14ac:dyDescent="0.3">
      <c r="A27" s="1">
        <v>26</v>
      </c>
      <c r="B27" s="2" t="s">
        <v>2</v>
      </c>
      <c r="C27" s="7">
        <f>+IFERROR(Ingresos!C27/Reservas!C27,0)</f>
        <v>3143.4459999999999</v>
      </c>
      <c r="D27" s="7">
        <f>+IFERROR(Ingresos!D27/Reservas!D27,0)</f>
        <v>4271.5</v>
      </c>
      <c r="E27" s="7">
        <f>+IFERROR(Ingresos!E27/Reservas!E27,0)</f>
        <v>4545.7300000000005</v>
      </c>
      <c r="F27" s="7">
        <f>+IFERROR(Ingresos!F27/Reservas!F27,0)</f>
        <v>4872.58</v>
      </c>
      <c r="G27" s="7">
        <f>+IFERROR(Ingresos!G27/Reservas!G27,0)</f>
        <v>3008.0441666666666</v>
      </c>
      <c r="H27" s="7">
        <f>+IFERROR(Ingresos!H27/Reservas!H27,0)</f>
        <v>6377.7233333333324</v>
      </c>
      <c r="I27" s="7">
        <f>+IFERROR(Ingresos!I27/Reservas!I27,0)</f>
        <v>5463.1850000000004</v>
      </c>
      <c r="J27" s="7">
        <f>+IFERROR(Ingresos!J27/Reservas!J27,0)</f>
        <v>6327.4250000000002</v>
      </c>
      <c r="K27" s="7">
        <f>+IFERROR(Ingresos!K27/Reservas!K27,0)</f>
        <v>5644.9616666666661</v>
      </c>
      <c r="L27" s="7">
        <f>+IFERROR(Ingresos!L27/Reservas!L27,0)</f>
        <v>6018.29</v>
      </c>
      <c r="M27" s="7">
        <f>+IFERROR(Ingresos!M27/Reservas!M27,0)</f>
        <v>4496.9033333333327</v>
      </c>
      <c r="N27" s="7">
        <f>+IFERROR(Ingresos!N27/Reservas!N27,0)</f>
        <v>3752.21</v>
      </c>
      <c r="O27" s="7">
        <f>+IFERROR(Ingresos!O27/Reservas!O27,0)</f>
        <v>3386.4233333333336</v>
      </c>
      <c r="P27" s="7">
        <f>+IFERROR(Ingresos!P27/Reservas!P27,0)</f>
        <v>3069.01</v>
      </c>
      <c r="Q27" s="7">
        <f>+IFERROR(Ingresos!Q27/Reservas!Q27,0)</f>
        <v>36.875</v>
      </c>
      <c r="R27" s="7">
        <f>+IFERROR(Ingresos!R27/Reservas!R27,0)</f>
        <v>3957.9625000000001</v>
      </c>
      <c r="S27" s="7">
        <f>+IFERROR(Ingresos!S27/Reservas!S27,0)</f>
        <v>5742.8050000000003</v>
      </c>
      <c r="T27" s="7">
        <f>+IFERROR(Ingresos!T27/Reservas!T27,0)</f>
        <v>5131.3819999999996</v>
      </c>
      <c r="U27" s="7">
        <f>+IFERROR(Ingresos!U27/Reservas!U27,0)</f>
        <v>4189.3599999999997</v>
      </c>
      <c r="V27" s="7">
        <f>+IFERROR(Ingresos!V27/Reservas!V27,0)</f>
        <v>4500.8584615384616</v>
      </c>
    </row>
    <row r="28" spans="1:22" x14ac:dyDescent="0.3">
      <c r="A28" s="1">
        <v>27</v>
      </c>
      <c r="B28" s="2" t="s">
        <v>2</v>
      </c>
      <c r="C28" s="7">
        <f>+IFERROR(Ingresos!C28/Reservas!C28,0)</f>
        <v>1907.9833333333333</v>
      </c>
      <c r="D28" s="7">
        <f>+IFERROR(Ingresos!D28/Reservas!D28,0)</f>
        <v>2918.3485714285712</v>
      </c>
      <c r="E28" s="7">
        <f>+IFERROR(Ingresos!E28/Reservas!E28,0)</f>
        <v>3705.4077777777775</v>
      </c>
      <c r="F28" s="7">
        <f>+IFERROR(Ingresos!F28/Reservas!F28,0)</f>
        <v>14092.116249999999</v>
      </c>
      <c r="G28" s="7">
        <f>+IFERROR(Ingresos!G28/Reservas!G28,0)</f>
        <v>3659.4209090909089</v>
      </c>
      <c r="H28" s="7">
        <f>+IFERROR(Ingresos!H28/Reservas!H28,0)</f>
        <v>6327.424</v>
      </c>
      <c r="I28" s="7">
        <f>+IFERROR(Ingresos!I28/Reservas!I28,0)</f>
        <v>4427.5749999999998</v>
      </c>
      <c r="J28" s="7">
        <f>+IFERROR(Ingresos!J28/Reservas!J28,0)</f>
        <v>4007.3333333333335</v>
      </c>
      <c r="K28" s="7">
        <f>+IFERROR(Ingresos!K28/Reservas!K28,0)</f>
        <v>5300.123333333333</v>
      </c>
      <c r="L28" s="7">
        <f>+IFERROR(Ingresos!L28/Reservas!L28,0)</f>
        <v>4853.1357142857141</v>
      </c>
      <c r="M28" s="7">
        <f>+IFERROR(Ingresos!M28/Reservas!M28,0)</f>
        <v>6560.6214285714286</v>
      </c>
      <c r="N28" s="7">
        <f>+IFERROR(Ingresos!N28/Reservas!N28,0)</f>
        <v>4199.17</v>
      </c>
      <c r="O28" s="7">
        <f>+IFERROR(Ingresos!O28/Reservas!O28,0)</f>
        <v>1238.93</v>
      </c>
      <c r="P28" s="7">
        <f>+IFERROR(Ingresos!P28/Reservas!P28,0)</f>
        <v>4258.8549999999996</v>
      </c>
      <c r="Q28" s="7">
        <f>+IFERROR(Ingresos!Q28/Reservas!Q28,0)</f>
        <v>36.875</v>
      </c>
      <c r="R28" s="7">
        <f>+IFERROR(Ingresos!R28/Reservas!R28,0)</f>
        <v>5715.18</v>
      </c>
      <c r="S28" s="7">
        <f>+IFERROR(Ingresos!S28/Reservas!S28,0)</f>
        <v>5278.35</v>
      </c>
      <c r="T28" s="7">
        <f>+IFERROR(Ingresos!T28/Reservas!T28,0)</f>
        <v>5008.9125000000004</v>
      </c>
      <c r="U28" s="7">
        <f>+IFERROR(Ingresos!U28/Reservas!U28,0)</f>
        <v>3880.99</v>
      </c>
      <c r="V28" s="7">
        <f>+IFERROR(Ingresos!V28/Reservas!V28,0)</f>
        <v>5009.5923636363641</v>
      </c>
    </row>
    <row r="29" spans="1:22" x14ac:dyDescent="0.3">
      <c r="A29" s="1">
        <v>28</v>
      </c>
      <c r="B29" s="2" t="s">
        <v>2</v>
      </c>
      <c r="C29" s="7">
        <f>+IFERROR(Ingresos!C29/Reservas!C29,0)</f>
        <v>5704.91</v>
      </c>
      <c r="D29" s="7">
        <f>+IFERROR(Ingresos!D29/Reservas!D29,0)</f>
        <v>5048.335</v>
      </c>
      <c r="E29" s="7">
        <f>+IFERROR(Ingresos!E29/Reservas!E29,0)</f>
        <v>4644.7209999999995</v>
      </c>
      <c r="F29" s="7">
        <f>+IFERROR(Ingresos!F29/Reservas!F29,0)</f>
        <v>3441.5049999999997</v>
      </c>
      <c r="G29" s="7">
        <f>+IFERROR(Ingresos!G29/Reservas!G29,0)</f>
        <v>15151.077142857142</v>
      </c>
      <c r="H29" s="7">
        <f>+IFERROR(Ingresos!H29/Reservas!H29,0)</f>
        <v>6547.2280000000001</v>
      </c>
      <c r="I29" s="7">
        <f>+IFERROR(Ingresos!I29/Reservas!I29,0)</f>
        <v>5444.915</v>
      </c>
      <c r="J29" s="7">
        <f>+IFERROR(Ingresos!J29/Reservas!J29,0)</f>
        <v>5642.5237500000003</v>
      </c>
      <c r="K29" s="7">
        <f>+IFERROR(Ingresos!K29/Reservas!K29,0)</f>
        <v>5227.43</v>
      </c>
      <c r="L29" s="7">
        <f>+IFERROR(Ingresos!L29/Reservas!L29,0)</f>
        <v>5256.4938461538459</v>
      </c>
      <c r="M29" s="7">
        <f>+IFERROR(Ingresos!M29/Reservas!M29,0)</f>
        <v>4465.8141666666661</v>
      </c>
      <c r="N29" s="7">
        <f>+IFERROR(Ingresos!N29/Reservas!N29,0)</f>
        <v>3776.7833333333338</v>
      </c>
      <c r="O29" s="7">
        <f>+IFERROR(Ingresos!O29/Reservas!O29,0)</f>
        <v>2181.855</v>
      </c>
      <c r="P29" s="7">
        <f>+IFERROR(Ingresos!P29/Reservas!P29,0)</f>
        <v>1618.62</v>
      </c>
      <c r="Q29" s="7">
        <f>+IFERROR(Ingresos!Q29/Reservas!Q29,0)</f>
        <v>2319.8074999999999</v>
      </c>
      <c r="R29" s="7">
        <f>+IFERROR(Ingresos!R29/Reservas!R29,0)</f>
        <v>4143.6366666666663</v>
      </c>
      <c r="S29" s="7">
        <f>+IFERROR(Ingresos!S29/Reservas!S29,0)</f>
        <v>5780.8671428571424</v>
      </c>
      <c r="T29" s="7">
        <f>+IFERROR(Ingresos!T29/Reservas!T29,0)</f>
        <v>3802.6263636363637</v>
      </c>
      <c r="U29" s="7">
        <f>+IFERROR(Ingresos!U29/Reservas!U29,0)</f>
        <v>4590.5566666666664</v>
      </c>
      <c r="V29" s="7">
        <f>+IFERROR(Ingresos!V29/Reservas!V29,0)</f>
        <v>5023.8786666666656</v>
      </c>
    </row>
    <row r="30" spans="1:22" x14ac:dyDescent="0.3">
      <c r="A30" s="1">
        <v>29</v>
      </c>
      <c r="B30" s="2" t="s">
        <v>2</v>
      </c>
      <c r="C30" s="7">
        <f>+IFERROR(Ingresos!C30/Reservas!C30,0)</f>
        <v>1696.6166666666668</v>
      </c>
      <c r="D30" s="7">
        <f>+IFERROR(Ingresos!D30/Reservas!D30,0)</f>
        <v>4197.665</v>
      </c>
      <c r="E30" s="7">
        <f>+IFERROR(Ingresos!E30/Reservas!E30,0)</f>
        <v>4584.07</v>
      </c>
      <c r="F30" s="7">
        <f>+IFERROR(Ingresos!F30/Reservas!F30,0)</f>
        <v>4588.5</v>
      </c>
      <c r="G30" s="7">
        <f>+IFERROR(Ingresos!G30/Reservas!G30,0)</f>
        <v>5412.05</v>
      </c>
      <c r="H30" s="7">
        <f>+IFERROR(Ingresos!H30/Reservas!H30,0)</f>
        <v>5557.0771428571434</v>
      </c>
      <c r="I30" s="7">
        <f>+IFERROR(Ingresos!I30/Reservas!I30,0)</f>
        <v>5427.5660000000007</v>
      </c>
      <c r="J30" s="7">
        <f>+IFERROR(Ingresos!J30/Reservas!J30,0)</f>
        <v>5173.288333333333</v>
      </c>
      <c r="K30" s="7">
        <f>+IFERROR(Ingresos!K30/Reservas!K30,0)</f>
        <v>5727.67</v>
      </c>
      <c r="L30" s="7">
        <f>+IFERROR(Ingresos!L30/Reservas!L30,0)</f>
        <v>5236.2294444444451</v>
      </c>
      <c r="M30" s="7">
        <f>+IFERROR(Ingresos!M30/Reservas!M30,0)</f>
        <v>5348.2033333333338</v>
      </c>
      <c r="N30" s="7">
        <f>+IFERROR(Ingresos!N30/Reservas!N30,0)</f>
        <v>3762.9985714285717</v>
      </c>
      <c r="O30" s="7">
        <f>+IFERROR(Ingresos!O30/Reservas!O30,0)</f>
        <v>1238.93</v>
      </c>
      <c r="P30" s="7">
        <f>+IFERROR(Ingresos!P30/Reservas!P30,0)</f>
        <v>4623.8999999999996</v>
      </c>
      <c r="Q30" s="7">
        <f>+IFERROR(Ingresos!Q30/Reservas!Q30,0)</f>
        <v>0</v>
      </c>
      <c r="R30" s="7">
        <f>+IFERROR(Ingresos!R30/Reservas!R30,0)</f>
        <v>3938.05</v>
      </c>
      <c r="S30" s="7">
        <f>+IFERROR(Ingresos!S30/Reservas!S30,0)</f>
        <v>5023.0079999999998</v>
      </c>
      <c r="T30" s="7">
        <f>+IFERROR(Ingresos!T30/Reservas!T30,0)</f>
        <v>4644.3760000000002</v>
      </c>
      <c r="U30" s="7">
        <f>+IFERROR(Ingresos!U30/Reservas!U30,0)</f>
        <v>0</v>
      </c>
      <c r="V30" s="7">
        <f>+IFERROR(Ingresos!V30/Reservas!V30,0)</f>
        <v>4661.2175925925922</v>
      </c>
    </row>
    <row r="31" spans="1:22" x14ac:dyDescent="0.3">
      <c r="A31" s="4">
        <v>30</v>
      </c>
      <c r="B31" s="5" t="s">
        <v>4</v>
      </c>
      <c r="C31" s="7">
        <f>+IFERROR(Ingresos!C31/Reservas!C31,0)</f>
        <v>10176.99</v>
      </c>
      <c r="D31" s="7">
        <f>+IFERROR(Ingresos!D31/Reservas!D31,0)</f>
        <v>7523.8023076923073</v>
      </c>
      <c r="E31" s="7">
        <f>+IFERROR(Ingresos!E31/Reservas!E31,0)</f>
        <v>6280.8388888888894</v>
      </c>
      <c r="F31" s="7">
        <f>+IFERROR(Ingresos!F31/Reservas!F31,0)</f>
        <v>7602.5112499999996</v>
      </c>
      <c r="G31" s="7">
        <f>+IFERROR(Ingresos!G31/Reservas!G31,0)</f>
        <v>8852.1740000000009</v>
      </c>
      <c r="H31" s="7">
        <f>+IFERROR(Ingresos!H31/Reservas!H31,0)</f>
        <v>10345.189166666667</v>
      </c>
      <c r="I31" s="7">
        <f>+IFERROR(Ingresos!I31/Reservas!I31,0)</f>
        <v>8052.5133333333333</v>
      </c>
      <c r="J31" s="7">
        <f>+IFERROR(Ingresos!J31/Reservas!J31,0)</f>
        <v>9290.3708333333325</v>
      </c>
      <c r="K31" s="7">
        <f>+IFERROR(Ingresos!K31/Reservas!K31,0)</f>
        <v>6887.2094444444447</v>
      </c>
      <c r="L31" s="7">
        <f>+IFERROR(Ingresos!L31/Reservas!L31,0)</f>
        <v>10447.635714285714</v>
      </c>
      <c r="M31" s="7">
        <f>+IFERROR(Ingresos!M31/Reservas!M31,0)</f>
        <v>5461.6433333333325</v>
      </c>
      <c r="N31" s="7">
        <f>+IFERROR(Ingresos!N31/Reservas!N31,0)</f>
        <v>7585.3625000000002</v>
      </c>
      <c r="O31" s="7">
        <f>+IFERROR(Ingresos!O31/Reservas!O31,0)</f>
        <v>6041.7080000000005</v>
      </c>
      <c r="P31" s="7">
        <f>+IFERROR(Ingresos!P31/Reservas!P31,0)</f>
        <v>6221.4011111111113</v>
      </c>
      <c r="Q31" s="7">
        <f>+IFERROR(Ingresos!Q31/Reservas!Q31,0)</f>
        <v>5311.4719999999998</v>
      </c>
      <c r="R31" s="7">
        <f>+IFERROR(Ingresos!R31/Reservas!R31,0)</f>
        <v>10079.574000000001</v>
      </c>
      <c r="S31" s="7">
        <f>+IFERROR(Ingresos!S31/Reservas!S31,0)</f>
        <v>10879.06</v>
      </c>
      <c r="T31" s="7">
        <f>+IFERROR(Ingresos!T31/Reservas!T31,0)</f>
        <v>6591.3211111111113</v>
      </c>
      <c r="U31" s="7">
        <f>+IFERROR(Ingresos!U31/Reservas!U31,0)</f>
        <v>7293.7660000000005</v>
      </c>
      <c r="V31" s="7">
        <f>+IFERROR(Ingresos!V31/Reservas!V31,0)</f>
        <v>7814.8307253885987</v>
      </c>
    </row>
    <row r="32" spans="1:22" x14ac:dyDescent="0.3">
      <c r="A32" s="1">
        <v>32</v>
      </c>
      <c r="B32" s="2" t="s">
        <v>7</v>
      </c>
      <c r="C32" s="7">
        <f>+IFERROR(Ingresos!C32/Reservas!C32,0)</f>
        <v>0</v>
      </c>
      <c r="D32" s="7">
        <f>+IFERROR(Ingresos!D32/Reservas!D32,0)</f>
        <v>0</v>
      </c>
      <c r="E32" s="7">
        <f>+IFERROR(Ingresos!E32/Reservas!E32,0)</f>
        <v>0</v>
      </c>
      <c r="F32" s="7">
        <f>+IFERROR(Ingresos!F32/Reservas!F32,0)</f>
        <v>0</v>
      </c>
      <c r="G32" s="7">
        <f>+IFERROR(Ingresos!G32/Reservas!G32,0)</f>
        <v>5256.6374999999998</v>
      </c>
      <c r="H32" s="7">
        <f>+IFERROR(Ingresos!H32/Reservas!H32,0)</f>
        <v>15788.785</v>
      </c>
      <c r="I32" s="7">
        <f>+IFERROR(Ingresos!I32/Reservas!I32,0)</f>
        <v>4205.2939999999999</v>
      </c>
      <c r="J32" s="7">
        <f>+IFERROR(Ingresos!J32/Reservas!J32,0)</f>
        <v>0</v>
      </c>
      <c r="K32" s="7">
        <f>+IFERROR(Ingresos!K32/Reservas!K32,0)</f>
        <v>5256.6374999999998</v>
      </c>
      <c r="L32" s="7">
        <f>+IFERROR(Ingresos!L32/Reservas!L32,0)</f>
        <v>0</v>
      </c>
      <c r="M32" s="7">
        <f>+IFERROR(Ingresos!M32/Reservas!M32,0)</f>
        <v>0</v>
      </c>
      <c r="N32" s="7">
        <f>+IFERROR(Ingresos!N32/Reservas!N32,0)</f>
        <v>21234.635714285716</v>
      </c>
      <c r="O32" s="7">
        <f>+IFERROR(Ingresos!O32/Reservas!O32,0)</f>
        <v>0</v>
      </c>
      <c r="P32" s="7">
        <f>+IFERROR(Ingresos!P32/Reservas!P32,0)</f>
        <v>0</v>
      </c>
      <c r="Q32" s="7">
        <f>+IFERROR(Ingresos!Q32/Reservas!Q32,0)</f>
        <v>17410.338333333333</v>
      </c>
      <c r="R32" s="7">
        <f>+IFERROR(Ingresos!R32/Reservas!R32,0)</f>
        <v>133856.62692307692</v>
      </c>
      <c r="S32" s="7">
        <f>+IFERROR(Ingresos!S32/Reservas!S32,0)</f>
        <v>20127.541666666668</v>
      </c>
      <c r="T32" s="7">
        <f>+IFERROR(Ingresos!T32/Reservas!T32,0)</f>
        <v>13360.62</v>
      </c>
      <c r="U32" s="7">
        <f>+IFERROR(Ingresos!U32/Reservas!U32,0)</f>
        <v>8410.619999999999</v>
      </c>
      <c r="V32" s="7">
        <f>+IFERROR(Ingresos!V32/Reservas!V32,0)</f>
        <v>34131.123571428572</v>
      </c>
    </row>
    <row r="33" spans="1:22" x14ac:dyDescent="0.3">
      <c r="A33" s="1">
        <v>33</v>
      </c>
      <c r="B33" s="2" t="s">
        <v>5</v>
      </c>
      <c r="C33" s="7">
        <f>+IFERROR(Ingresos!C33/Reservas!C33,0)</f>
        <v>0</v>
      </c>
      <c r="D33" s="7">
        <f>+IFERROR(Ingresos!D33/Reservas!D33,0)</f>
        <v>9610.619999999999</v>
      </c>
      <c r="E33" s="7">
        <f>+IFERROR(Ingresos!E33/Reservas!E33,0)</f>
        <v>12743.36</v>
      </c>
      <c r="F33" s="7">
        <f>+IFERROR(Ingresos!F33/Reservas!F33,0)</f>
        <v>0</v>
      </c>
      <c r="G33" s="7">
        <f>+IFERROR(Ingresos!G33/Reservas!G33,0)</f>
        <v>17939.324285714287</v>
      </c>
      <c r="H33" s="7">
        <f>+IFERROR(Ingresos!H33/Reservas!H33,0)</f>
        <v>0</v>
      </c>
      <c r="I33" s="7">
        <f>+IFERROR(Ingresos!I33/Reservas!I33,0)</f>
        <v>19115.05</v>
      </c>
      <c r="J33" s="7">
        <f>+IFERROR(Ingresos!J33/Reservas!J33,0)</f>
        <v>17570.931428571428</v>
      </c>
      <c r="K33" s="7">
        <f>+IFERROR(Ingresos!K33/Reservas!K33,0)</f>
        <v>9966.9633333333331</v>
      </c>
      <c r="L33" s="7">
        <f>+IFERROR(Ingresos!L33/Reservas!L33,0)</f>
        <v>17153.7225</v>
      </c>
      <c r="M33" s="7">
        <f>+IFERROR(Ingresos!M33/Reservas!M33,0)</f>
        <v>8000</v>
      </c>
      <c r="N33" s="7">
        <f>+IFERROR(Ingresos!N33/Reservas!N33,0)</f>
        <v>117408.34285714287</v>
      </c>
      <c r="O33" s="7">
        <f>+IFERROR(Ingresos!O33/Reservas!O33,0)</f>
        <v>0</v>
      </c>
      <c r="P33" s="7">
        <f>+IFERROR(Ingresos!P33/Reservas!P33,0)</f>
        <v>18586.474999999999</v>
      </c>
      <c r="Q33" s="7">
        <f>+IFERROR(Ingresos!Q33/Reservas!Q33,0)</f>
        <v>18112.623333333333</v>
      </c>
      <c r="R33" s="7">
        <f>+IFERROR(Ingresos!R33/Reservas!R33,0)</f>
        <v>18452.870000000003</v>
      </c>
      <c r="S33" s="7">
        <f>+IFERROR(Ingresos!S33/Reservas!S33,0)</f>
        <v>4336.29</v>
      </c>
      <c r="T33" s="7">
        <f>+IFERROR(Ingresos!T33/Reservas!T33,0)</f>
        <v>14601.769999999999</v>
      </c>
      <c r="U33" s="7">
        <f>+IFERROR(Ingresos!U33/Reservas!U33,0)</f>
        <v>0</v>
      </c>
      <c r="V33" s="7">
        <f>+IFERROR(Ingresos!V33/Reservas!V33,0)</f>
        <v>25155.009253731347</v>
      </c>
    </row>
    <row r="34" spans="1:22" x14ac:dyDescent="0.3">
      <c r="A34" s="1">
        <v>34</v>
      </c>
      <c r="B34" s="2" t="s">
        <v>6</v>
      </c>
      <c r="C34" s="7">
        <f>+IFERROR(Ingresos!C34/Reservas!C34,0)</f>
        <v>0</v>
      </c>
      <c r="D34" s="7">
        <f>+IFERROR(Ingresos!D34/Reservas!D34,0)</f>
        <v>12295.35</v>
      </c>
      <c r="E34" s="7">
        <f>+IFERROR(Ingresos!E34/Reservas!E34,0)</f>
        <v>0</v>
      </c>
      <c r="F34" s="7">
        <f>+IFERROR(Ingresos!F34/Reservas!F34,0)</f>
        <v>7620.7342857142858</v>
      </c>
      <c r="G34" s="7">
        <f>+IFERROR(Ingresos!G34/Reservas!G34,0)</f>
        <v>15094.725714285714</v>
      </c>
      <c r="H34" s="7">
        <f>+IFERROR(Ingresos!H34/Reservas!H34,0)</f>
        <v>0</v>
      </c>
      <c r="I34" s="7">
        <f>+IFERROR(Ingresos!I34/Reservas!I34,0)</f>
        <v>19115.05</v>
      </c>
      <c r="J34" s="7">
        <f>+IFERROR(Ingresos!J34/Reservas!J34,0)</f>
        <v>0</v>
      </c>
      <c r="K34" s="7">
        <f>+IFERROR(Ingresos!K34/Reservas!K34,0)</f>
        <v>6466.8162499999999</v>
      </c>
      <c r="L34" s="7">
        <f>+IFERROR(Ingresos!L34/Reservas!L34,0)</f>
        <v>19997.23</v>
      </c>
      <c r="M34" s="7">
        <f>+IFERROR(Ingresos!M34/Reservas!M34,0)</f>
        <v>0</v>
      </c>
      <c r="N34" s="7">
        <f>+IFERROR(Ingresos!N34/Reservas!N34,0)</f>
        <v>292779.71000000002</v>
      </c>
      <c r="O34" s="7">
        <f>+IFERROR(Ingresos!O34/Reservas!O34,0)</f>
        <v>19713.23</v>
      </c>
      <c r="P34" s="7">
        <f>+IFERROR(Ingresos!P34/Reservas!P34,0)</f>
        <v>0</v>
      </c>
      <c r="Q34" s="7">
        <f>+IFERROR(Ingresos!Q34/Reservas!Q34,0)</f>
        <v>0</v>
      </c>
      <c r="R34" s="7">
        <f>+IFERROR(Ingresos!R34/Reservas!R34,0)</f>
        <v>0</v>
      </c>
      <c r="S34" s="7">
        <f>+IFERROR(Ingresos!S34/Reservas!S34,0)</f>
        <v>0</v>
      </c>
      <c r="T34" s="7">
        <f>+IFERROR(Ingresos!T34/Reservas!T34,0)</f>
        <v>0</v>
      </c>
      <c r="U34" s="7">
        <f>+IFERROR(Ingresos!U34/Reservas!U34,0)</f>
        <v>0</v>
      </c>
      <c r="V34" s="7">
        <f>+IFERROR(Ingresos!V34/Reservas!V34,0)</f>
        <v>22516.048815789472</v>
      </c>
    </row>
    <row r="35" spans="1:22" x14ac:dyDescent="0.3">
      <c r="B35" s="5" t="s">
        <v>11</v>
      </c>
      <c r="C35" s="13">
        <f>+IFERROR(Ingresos!C35/Reservas!C35,0)</f>
        <v>2936.402622950819</v>
      </c>
      <c r="D35" s="13">
        <f>+IFERROR(Ingresos!D35/Reservas!D35,0)</f>
        <v>5085.2533663366339</v>
      </c>
      <c r="E35" s="13">
        <f>+IFERROR(Ingresos!E35/Reservas!E35,0)</f>
        <v>3553.1774500000006</v>
      </c>
      <c r="F35" s="13">
        <f>+IFERROR(Ingresos!F35/Reservas!F35,0)</f>
        <v>5718.9420114942541</v>
      </c>
      <c r="G35" s="13">
        <f>+IFERROR(Ingresos!G35/Reservas!G35,0)</f>
        <v>5349.8154710144918</v>
      </c>
      <c r="H35" s="13">
        <f>+IFERROR(Ingresos!H35/Reservas!H35,0)</f>
        <v>6290.9841317365272</v>
      </c>
      <c r="I35" s="13">
        <f>+IFERROR(Ingresos!I35/Reservas!I35,0)</f>
        <v>5831.9747058823532</v>
      </c>
      <c r="J35" s="13">
        <f>+IFERROR(Ingresos!J35/Reservas!J35,0)</f>
        <v>4799.9610727969339</v>
      </c>
      <c r="K35" s="13">
        <f>+IFERROR(Ingresos!K35/Reservas!K35,0)</f>
        <v>4539.0124041811841</v>
      </c>
      <c r="L35" s="13">
        <f>+IFERROR(Ingresos!L35/Reservas!L35,0)</f>
        <v>5922.9445228215782</v>
      </c>
      <c r="M35" s="13">
        <f>+IFERROR(Ingresos!M35/Reservas!M35,0)</f>
        <v>3370.2766412213737</v>
      </c>
      <c r="N35" s="13">
        <f>+IFERROR(Ingresos!N35/Reservas!N35,0)</f>
        <v>12368.485046296299</v>
      </c>
      <c r="O35" s="13">
        <f>+IFERROR(Ingresos!O35/Reservas!O35,0)</f>
        <v>2507.9160000000002</v>
      </c>
      <c r="P35" s="13">
        <f>+IFERROR(Ingresos!P35/Reservas!P35,0)</f>
        <v>2662.0586666666668</v>
      </c>
      <c r="Q35" s="13">
        <f>+IFERROR(Ingresos!Q35/Reservas!Q35,0)</f>
        <v>3532.4286868686877</v>
      </c>
      <c r="R35" s="13">
        <f>+IFERROR(Ingresos!R35/Reservas!R35,0)</f>
        <v>16582.159727891158</v>
      </c>
      <c r="S35" s="13">
        <f>+IFERROR(Ingresos!S35/Reservas!S35,0)</f>
        <v>5427.6093596059127</v>
      </c>
      <c r="T35" s="13">
        <f>+IFERROR(Ingresos!T35/Reservas!T35,0)</f>
        <v>4420.1245685279191</v>
      </c>
      <c r="U35" s="13">
        <f>+IFERROR(Ingresos!U35/Reservas!U35,0)</f>
        <v>4288.1009803921561</v>
      </c>
      <c r="V35" s="13">
        <f>+IFERROR(Ingresos!V35/Reservas!V35,0)</f>
        <v>5508.1782971711064</v>
      </c>
    </row>
    <row r="36" spans="1:22" x14ac:dyDescent="0.3"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56CC-6179-476C-AA49-90AFC2E6B252}">
  <dimension ref="A1:W36"/>
  <sheetViews>
    <sheetView topLeftCell="C1" zoomScale="145" zoomScaleNormal="145" workbookViewId="0">
      <selection activeCell="C1" sqref="C1:U1"/>
    </sheetView>
  </sheetViews>
  <sheetFormatPr defaultRowHeight="14.4" x14ac:dyDescent="0.3"/>
  <cols>
    <col min="1" max="1" width="9.88671875" bestFit="1" customWidth="1"/>
    <col min="2" max="2" width="16.77734375" bestFit="1" customWidth="1"/>
    <col min="3" max="5" width="9" bestFit="1" customWidth="1"/>
    <col min="6" max="7" width="9.33203125" bestFit="1" customWidth="1"/>
    <col min="8" max="8" width="9" bestFit="1" customWidth="1"/>
    <col min="9" max="9" width="9.33203125" bestFit="1" customWidth="1"/>
    <col min="10" max="11" width="9" bestFit="1" customWidth="1"/>
    <col min="12" max="12" width="9.33203125" bestFit="1" customWidth="1"/>
    <col min="13" max="13" width="9" bestFit="1" customWidth="1"/>
    <col min="14" max="14" width="10.33203125" bestFit="1" customWidth="1"/>
    <col min="15" max="16" width="9" bestFit="1" customWidth="1"/>
    <col min="17" max="19" width="9.33203125" bestFit="1" customWidth="1"/>
    <col min="20" max="21" width="9" bestFit="1" customWidth="1"/>
  </cols>
  <sheetData>
    <row r="1" spans="1:23" x14ac:dyDescent="0.3">
      <c r="A1" s="1" t="s">
        <v>0</v>
      </c>
      <c r="B1" s="1" t="s">
        <v>9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  <c r="V1" t="s">
        <v>1</v>
      </c>
      <c r="W1" s="11">
        <f>+EOMONTH(U1,0)+1</f>
        <v>45870</v>
      </c>
    </row>
    <row r="2" spans="1:23" x14ac:dyDescent="0.3">
      <c r="A2" s="1">
        <v>1</v>
      </c>
      <c r="B2" s="2" t="s">
        <v>8</v>
      </c>
      <c r="C2" s="7">
        <f>+IFERROR(Ingresos!C2*Reservas!C2/31,0)</f>
        <v>0</v>
      </c>
      <c r="D2" s="7">
        <f>+IFERROR(Ingresos!D2*Reservas!D2/31,0)</f>
        <v>139.45193548387098</v>
      </c>
      <c r="E2" s="7">
        <f>+IFERROR(Ingresos!E2*Reservas!E2/31,0)</f>
        <v>6758.6864516129035</v>
      </c>
      <c r="F2" s="7">
        <f>+IFERROR(Ingresos!F2*Reservas!F2/31,0)</f>
        <v>133.45580645161291</v>
      </c>
      <c r="G2" s="7">
        <f>+IFERROR(Ingresos!G2*Reservas!G2/31,0)</f>
        <v>4529.5877419354838</v>
      </c>
      <c r="H2" s="7">
        <f>+IFERROR(Ingresos!H2*Reservas!H2/31,0)</f>
        <v>1832.6206451612904</v>
      </c>
      <c r="I2" s="7">
        <f>+IFERROR(Ingresos!I2*Reservas!I2/31,0)</f>
        <v>6485.014516129032</v>
      </c>
      <c r="J2" s="7">
        <f>+IFERROR(Ingresos!J2*Reservas!J2/31,0)</f>
        <v>7053.956451612903</v>
      </c>
      <c r="K2" s="7">
        <f>+IFERROR(Ingresos!K2*Reservas!K2/31,0)</f>
        <v>9582.0503225806424</v>
      </c>
      <c r="L2" s="7">
        <f>+IFERROR(Ingresos!L2*Reservas!L2/31,0)</f>
        <v>1399.6945161290323</v>
      </c>
      <c r="M2" s="7">
        <f>+IFERROR(Ingresos!M2*Reservas!M2/31,0)</f>
        <v>467.24967741935484</v>
      </c>
      <c r="N2" s="7">
        <f>+IFERROR(Ingresos!N2*Reservas!N2/31,0)</f>
        <v>518.98451612903227</v>
      </c>
      <c r="O2" s="7">
        <f>+IFERROR(Ingresos!O2*Reservas!O2/31,0)</f>
        <v>1507.2774193548387</v>
      </c>
      <c r="P2" s="7">
        <f>+IFERROR(Ingresos!P2*Reservas!P2/31,0)</f>
        <v>544.96129032258057</v>
      </c>
      <c r="Q2" s="7">
        <f>+IFERROR(Ingresos!Q2*Reservas!Q2/31,0)</f>
        <v>21.409032258064514</v>
      </c>
      <c r="R2" s="7">
        <f>+IFERROR(Ingresos!R2*Reservas!R2/31,0)</f>
        <v>7578.4619354838715</v>
      </c>
      <c r="S2" s="7">
        <f>+IFERROR(Ingresos!S2*Reservas!S2/31,0)</f>
        <v>4496.1174193548386</v>
      </c>
      <c r="T2" s="7">
        <f>+IFERROR(Ingresos!T2*Reservas!T2/31,0)</f>
        <v>596.63225806451612</v>
      </c>
      <c r="U2" s="7">
        <f>+IFERROR(Ingresos!U2*Reservas!U2/31,0)</f>
        <v>106.36580645161291</v>
      </c>
      <c r="V2" s="7">
        <f>+IFERROR(Ingresos!V2/Reservas!V2,0)</f>
        <v>2748.5367368421053</v>
      </c>
    </row>
    <row r="3" spans="1:23" x14ac:dyDescent="0.3">
      <c r="A3" s="1">
        <v>2</v>
      </c>
      <c r="B3" s="2" t="s">
        <v>8</v>
      </c>
      <c r="C3" s="7">
        <f>+IFERROR(Ingresos!C3*Reservas!C3/31,0)</f>
        <v>4193.4658064516134</v>
      </c>
      <c r="D3" s="7">
        <f>+IFERROR(Ingresos!D3*Reservas!D3/31,0)</f>
        <v>433.91354838709674</v>
      </c>
      <c r="E3" s="7">
        <f>+IFERROR(Ingresos!E3*Reservas!E3/31,0)</f>
        <v>11144.535483870966</v>
      </c>
      <c r="F3" s="7">
        <f>+IFERROR(Ingresos!F3*Reservas!F3/31,0)</f>
        <v>883.98580645161292</v>
      </c>
      <c r="G3" s="7">
        <f>+IFERROR(Ingresos!G3*Reservas!G3/31,0)</f>
        <v>7662.3174193548384</v>
      </c>
      <c r="H3" s="7">
        <f>+IFERROR(Ingresos!H3*Reservas!H3/31,0)</f>
        <v>9220.4258064516125</v>
      </c>
      <c r="I3" s="7">
        <f>+IFERROR(Ingresos!I3*Reservas!I3/31,0)</f>
        <v>19719.667741935482</v>
      </c>
      <c r="J3" s="7">
        <f>+IFERROR(Ingresos!J3*Reservas!J3/31,0)</f>
        <v>20235.387096774193</v>
      </c>
      <c r="K3" s="7">
        <f>+IFERROR(Ingresos!K3*Reservas!K3/31,0)</f>
        <v>5560.3070967741933</v>
      </c>
      <c r="L3" s="7">
        <f>+IFERROR(Ingresos!L3*Reservas!L3/31,0)</f>
        <v>3573.4290322580641</v>
      </c>
      <c r="M3" s="7">
        <f>+IFERROR(Ingresos!M3*Reservas!M3/31,0)</f>
        <v>1898.3716129032257</v>
      </c>
      <c r="N3" s="7">
        <f>+IFERROR(Ingresos!N3*Reservas!N3/31,0)</f>
        <v>326.29161290322577</v>
      </c>
      <c r="O3" s="7">
        <f>+IFERROR(Ingresos!O3*Reservas!O3/31,0)</f>
        <v>0</v>
      </c>
      <c r="P3" s="7">
        <f>+IFERROR(Ingresos!P3*Reservas!P3/31,0)</f>
        <v>463.42322580645163</v>
      </c>
      <c r="Q3" s="7">
        <f>+IFERROR(Ingresos!Q3*Reservas!Q3/31,0)</f>
        <v>555.54999999999995</v>
      </c>
      <c r="R3" s="7">
        <f>+IFERROR(Ingresos!R3*Reservas!R3/31,0)</f>
        <v>295.46129032258062</v>
      </c>
      <c r="S3" s="7">
        <f>+IFERROR(Ingresos!S3*Reservas!S3/31,0)</f>
        <v>2083.4464516129033</v>
      </c>
      <c r="T3" s="7">
        <f>+IFERROR(Ingresos!T3*Reservas!T3/31,0)</f>
        <v>8466.5948387096778</v>
      </c>
      <c r="U3" s="7">
        <f>+IFERROR(Ingresos!U3*Reservas!U3/31,0)</f>
        <v>0</v>
      </c>
      <c r="V3" s="7">
        <f>+IFERROR(Ingresos!V3/Reservas!V3,0)</f>
        <v>3880.2077884615387</v>
      </c>
    </row>
    <row r="4" spans="1:23" x14ac:dyDescent="0.3">
      <c r="A4" s="1">
        <v>3</v>
      </c>
      <c r="B4" s="2" t="s">
        <v>8</v>
      </c>
      <c r="C4" s="7">
        <f>+IFERROR(Ingresos!C4*Reservas!C4/31,0)</f>
        <v>5316.6987096774192</v>
      </c>
      <c r="D4" s="7">
        <f>+IFERROR(Ingresos!D4*Reservas!D4/31,0)</f>
        <v>1669.9964516129032</v>
      </c>
      <c r="E4" s="7">
        <f>+IFERROR(Ingresos!E4*Reservas!E4/31,0)</f>
        <v>5572.2451612903224</v>
      </c>
      <c r="F4" s="7">
        <f>+IFERROR(Ingresos!F4*Reservas!F4/31,0)</f>
        <v>4264.0916129032257</v>
      </c>
      <c r="G4" s="7">
        <f>+IFERROR(Ingresos!G4*Reservas!G4/31,0)</f>
        <v>16843.118387096776</v>
      </c>
      <c r="H4" s="7">
        <f>+IFERROR(Ingresos!H4*Reservas!H4/31,0)</f>
        <v>12111.17935483871</v>
      </c>
      <c r="I4" s="7">
        <f>+IFERROR(Ingresos!I4*Reservas!I4/31,0)</f>
        <v>7378.91</v>
      </c>
      <c r="J4" s="7">
        <f>+IFERROR(Ingresos!J4*Reservas!J4/31,0)</f>
        <v>7493.4838709677415</v>
      </c>
      <c r="K4" s="7">
        <f>+IFERROR(Ingresos!K4*Reservas!K4/31,0)</f>
        <v>647.2077419354838</v>
      </c>
      <c r="L4" s="7">
        <f>+IFERROR(Ingresos!L4*Reservas!L4/31,0)</f>
        <v>2866.9716129032258</v>
      </c>
      <c r="M4" s="7">
        <f>+IFERROR(Ingresos!M4*Reservas!M4/31,0)</f>
        <v>5443.6354838709676</v>
      </c>
      <c r="N4" s="7">
        <f>+IFERROR(Ingresos!N4*Reservas!N4/31,0)</f>
        <v>1551.8722580645162</v>
      </c>
      <c r="O4" s="7">
        <f>+IFERROR(Ingresos!O4*Reservas!O4/31,0)</f>
        <v>882.58064516129036</v>
      </c>
      <c r="P4" s="7">
        <f>+IFERROR(Ingresos!P4*Reservas!P4/31,0)</f>
        <v>6846.9870967741936</v>
      </c>
      <c r="Q4" s="7">
        <f>+IFERROR(Ingresos!Q4*Reservas!Q4/31,0)</f>
        <v>1000.158387096774</v>
      </c>
      <c r="R4" s="7">
        <f>+IFERROR(Ingresos!R4*Reservas!R4/31,0)</f>
        <v>2765.4887096774191</v>
      </c>
      <c r="S4" s="7">
        <f>+IFERROR(Ingresos!S4*Reservas!S4/31,0)</f>
        <v>1970.4012903225807</v>
      </c>
      <c r="T4" s="7">
        <f>+IFERROR(Ingresos!T4*Reservas!T4/31,0)</f>
        <v>6022.1722580645164</v>
      </c>
      <c r="U4" s="7">
        <f>+IFERROR(Ingresos!U4*Reservas!U4/31,0)</f>
        <v>0</v>
      </c>
      <c r="V4" s="7">
        <f>+IFERROR(Ingresos!V4/Reservas!V4,0)</f>
        <v>2985.5849999999996</v>
      </c>
    </row>
    <row r="5" spans="1:23" x14ac:dyDescent="0.3">
      <c r="A5" s="1">
        <v>4</v>
      </c>
      <c r="B5" s="2" t="s">
        <v>8</v>
      </c>
      <c r="C5" s="7">
        <f>+IFERROR(Ingresos!C5*Reservas!C5/31,0)</f>
        <v>13664.799677419354</v>
      </c>
      <c r="D5" s="7">
        <f>+IFERROR(Ingresos!D5*Reservas!D5/31,0)</f>
        <v>7469.685161290322</v>
      </c>
      <c r="E5" s="7">
        <f>+IFERROR(Ingresos!E5*Reservas!E5/31,0)</f>
        <v>8388.2293548387097</v>
      </c>
      <c r="F5" s="7">
        <f>+IFERROR(Ingresos!F5*Reservas!F5/31,0)</f>
        <v>4390.6025806451607</v>
      </c>
      <c r="G5" s="7">
        <f>+IFERROR(Ingresos!G5*Reservas!G5/31,0)</f>
        <v>12112.867741935484</v>
      </c>
      <c r="H5" s="7">
        <f>+IFERROR(Ingresos!H5*Reservas!H5/31,0)</f>
        <v>3670.6290322580644</v>
      </c>
      <c r="I5" s="7">
        <f>+IFERROR(Ingresos!I5*Reservas!I5/31,0)</f>
        <v>3622.4580645161295</v>
      </c>
      <c r="J5" s="7">
        <f>+IFERROR(Ingresos!J5*Reservas!J5/31,0)</f>
        <v>12271.880645161293</v>
      </c>
      <c r="K5" s="7">
        <f>+IFERROR(Ingresos!K5*Reservas!K5/31,0)</f>
        <v>37.953870967741935</v>
      </c>
      <c r="L5" s="7">
        <f>+IFERROR(Ingresos!L5*Reservas!L5/31,0)</f>
        <v>2866.9716129032258</v>
      </c>
      <c r="M5" s="7">
        <f>+IFERROR(Ingresos!M5*Reservas!M5/31,0)</f>
        <v>7137.703225806451</v>
      </c>
      <c r="N5" s="7">
        <f>+IFERROR(Ingresos!N5*Reservas!N5/31,0)</f>
        <v>9193.822580645161</v>
      </c>
      <c r="O5" s="7">
        <f>+IFERROR(Ingresos!O5*Reservas!O5/31,0)</f>
        <v>1617.0709677419354</v>
      </c>
      <c r="P5" s="7">
        <f>+IFERROR(Ingresos!P5*Reservas!P5/31,0)</f>
        <v>3506.9922580645161</v>
      </c>
      <c r="Q5" s="7">
        <f>+IFERROR(Ingresos!Q5*Reservas!Q5/31,0)</f>
        <v>1334.5993548387098</v>
      </c>
      <c r="R5" s="7">
        <f>+IFERROR(Ingresos!R5*Reservas!R5/31,0)</f>
        <v>1455.3238709677419</v>
      </c>
      <c r="S5" s="7">
        <f>+IFERROR(Ingresos!S5*Reservas!S5/31,0)</f>
        <v>4602.9019354838711</v>
      </c>
      <c r="T5" s="7">
        <f>+IFERROR(Ingresos!T5*Reservas!T5/31,0)</f>
        <v>3018.2283870967744</v>
      </c>
      <c r="U5" s="7">
        <f>+IFERROR(Ingresos!U5*Reservas!U5/31,0)</f>
        <v>1605.3045161290324</v>
      </c>
      <c r="V5" s="7">
        <f>+IFERROR(Ingresos!V5/Reservas!V5,0)</f>
        <v>3263.9505511811017</v>
      </c>
    </row>
    <row r="6" spans="1:23" x14ac:dyDescent="0.3">
      <c r="A6" s="1">
        <v>5</v>
      </c>
      <c r="B6" s="2" t="s">
        <v>8</v>
      </c>
      <c r="C6" s="7">
        <f>+IFERROR(Ingresos!C6*Reservas!C6/31,0)</f>
        <v>1578.0774193548389</v>
      </c>
      <c r="D6" s="7">
        <f>+IFERROR(Ingresos!D6*Reservas!D6/31,0)</f>
        <v>0</v>
      </c>
      <c r="E6" s="7">
        <f>+IFERROR(Ingresos!E6*Reservas!E6/31,0)</f>
        <v>3077.0693548387098</v>
      </c>
      <c r="F6" s="7">
        <f>+IFERROR(Ingresos!F6*Reservas!F6/31,0)</f>
        <v>1289.8993548387095</v>
      </c>
      <c r="G6" s="7">
        <f>+IFERROR(Ingresos!G6*Reservas!G6/31,0)</f>
        <v>7633.9870967741936</v>
      </c>
      <c r="H6" s="7">
        <f>+IFERROR(Ingresos!H6*Reservas!H6/31,0)</f>
        <v>9035.3780645161278</v>
      </c>
      <c r="I6" s="7">
        <f>+IFERROR(Ingresos!I6*Reservas!I6/31,0)</f>
        <v>13631.935483870968</v>
      </c>
      <c r="J6" s="7">
        <f>+IFERROR(Ingresos!J6*Reservas!J6/31,0)</f>
        <v>14644.593548387096</v>
      </c>
      <c r="K6" s="7">
        <f>+IFERROR(Ingresos!K6*Reservas!K6/31,0)</f>
        <v>2572.2987096774191</v>
      </c>
      <c r="L6" s="7">
        <f>+IFERROR(Ingresos!L6*Reservas!L6/31,0)</f>
        <v>2866.9716129032258</v>
      </c>
      <c r="M6" s="7">
        <f>+IFERROR(Ingresos!M6*Reservas!M6/31,0)</f>
        <v>7322.449032258065</v>
      </c>
      <c r="N6" s="7">
        <f>+IFERROR(Ingresos!N6*Reservas!N6/31,0)</f>
        <v>5620.7122580645155</v>
      </c>
      <c r="O6" s="7">
        <f>+IFERROR(Ingresos!O6*Reservas!O6/31,0)</f>
        <v>411.07612903225811</v>
      </c>
      <c r="P6" s="7">
        <f>+IFERROR(Ingresos!P6*Reservas!P6/31,0)</f>
        <v>256.9225806451613</v>
      </c>
      <c r="Q6" s="7">
        <f>+IFERROR(Ingresos!Q6*Reservas!Q6/31,0)</f>
        <v>555.61935483870968</v>
      </c>
      <c r="R6" s="7">
        <f>+IFERROR(Ingresos!R6*Reservas!R6/31,0)</f>
        <v>2297.309677419355</v>
      </c>
      <c r="S6" s="7">
        <f>+IFERROR(Ingresos!S6*Reservas!S6/31,0)</f>
        <v>4677.3503225806453</v>
      </c>
      <c r="T6" s="7">
        <f>+IFERROR(Ingresos!T6*Reservas!T6/31,0)</f>
        <v>3732.1596774193549</v>
      </c>
      <c r="U6" s="7">
        <f>+IFERROR(Ingresos!U6*Reservas!U6/31,0)</f>
        <v>0</v>
      </c>
      <c r="V6" s="7">
        <f>+IFERROR(Ingresos!V6/Reservas!V6,0)</f>
        <v>3512.0189108910895</v>
      </c>
    </row>
    <row r="7" spans="1:23" x14ac:dyDescent="0.3">
      <c r="A7" s="1">
        <v>6</v>
      </c>
      <c r="B7" s="2" t="s">
        <v>8</v>
      </c>
      <c r="C7" s="7">
        <f>+IFERROR(Ingresos!C7*Reservas!C7/31,0)</f>
        <v>6766.7148387096777</v>
      </c>
      <c r="D7" s="7">
        <f>+IFERROR(Ingresos!D7*Reservas!D7/31,0)</f>
        <v>992.67677419354834</v>
      </c>
      <c r="E7" s="7">
        <f>+IFERROR(Ingresos!E7*Reservas!E7/31,0)</f>
        <v>5428.1961290322579</v>
      </c>
      <c r="F7" s="7">
        <f>+IFERROR(Ingresos!F7*Reservas!F7/31,0)</f>
        <v>11298.257419354839</v>
      </c>
      <c r="G7" s="7">
        <f>+IFERROR(Ingresos!G7*Reservas!G7/31,0)</f>
        <v>40501.171612903228</v>
      </c>
      <c r="H7" s="7">
        <f>+IFERROR(Ingresos!H7*Reservas!H7/31,0)</f>
        <v>9299.1906451612904</v>
      </c>
      <c r="I7" s="7">
        <f>+IFERROR(Ingresos!I7*Reservas!I7/31,0)</f>
        <v>7487.0803225806449</v>
      </c>
      <c r="J7" s="7">
        <f>+IFERROR(Ingresos!J7*Reservas!J7/31,0)</f>
        <v>2406.5096774193548</v>
      </c>
      <c r="K7" s="7">
        <f>+IFERROR(Ingresos!K7*Reservas!K7/31,0)</f>
        <v>1581.0145161290325</v>
      </c>
      <c r="L7" s="7">
        <f>+IFERROR(Ingresos!L7*Reservas!L7/31,0)</f>
        <v>8416.0412903225806</v>
      </c>
      <c r="M7" s="7">
        <f>+IFERROR(Ingresos!M7*Reservas!M7/31,0)</f>
        <v>9968.9322580645148</v>
      </c>
      <c r="N7" s="7">
        <f>+IFERROR(Ingresos!N7*Reservas!N7/31,0)</f>
        <v>3074.715483870968</v>
      </c>
      <c r="O7" s="7">
        <f>+IFERROR(Ingresos!O7*Reservas!O7/31,0)</f>
        <v>6721.612258064516</v>
      </c>
      <c r="P7" s="7">
        <f>+IFERROR(Ingresos!P7*Reservas!P7/31,0)</f>
        <v>3642.8535483870965</v>
      </c>
      <c r="Q7" s="7">
        <f>+IFERROR(Ingresos!Q7*Reservas!Q7/31,0)</f>
        <v>857.08645161290326</v>
      </c>
      <c r="R7" s="7">
        <f>+IFERROR(Ingresos!R7*Reservas!R7/31,0)</f>
        <v>6397.9887096774191</v>
      </c>
      <c r="S7" s="7">
        <f>+IFERROR(Ingresos!S7*Reservas!S7/31,0)</f>
        <v>6659.1632258064519</v>
      </c>
      <c r="T7" s="7">
        <f>+IFERROR(Ingresos!T7*Reservas!T7/31,0)</f>
        <v>5067.6545161290323</v>
      </c>
      <c r="U7" s="7">
        <f>+IFERROR(Ingresos!U7*Reservas!U7/31,0)</f>
        <v>4204.9335483870973</v>
      </c>
      <c r="V7" s="7">
        <f>+IFERROR(Ingresos!V7/Reservas!V7,0)</f>
        <v>3689.1084172661867</v>
      </c>
    </row>
    <row r="8" spans="1:23" x14ac:dyDescent="0.3">
      <c r="A8" s="1">
        <v>7</v>
      </c>
      <c r="B8" s="2" t="s">
        <v>8</v>
      </c>
      <c r="C8" s="7">
        <f>+IFERROR(Ingresos!C8*Reservas!C8/31,0)</f>
        <v>479.4006451612903</v>
      </c>
      <c r="D8" s="7">
        <f>+IFERROR(Ingresos!D8*Reservas!D8/31,0)</f>
        <v>0</v>
      </c>
      <c r="E8" s="7">
        <f>+IFERROR(Ingresos!E8*Reservas!E8/31,0)</f>
        <v>2400.3435483870967</v>
      </c>
      <c r="F8" s="7">
        <f>+IFERROR(Ingresos!F8*Reservas!F8/31,0)</f>
        <v>1333.8493548387098</v>
      </c>
      <c r="G8" s="7">
        <f>+IFERROR(Ingresos!G8*Reservas!G8/31,0)</f>
        <v>13618.980645161289</v>
      </c>
      <c r="H8" s="7">
        <f>+IFERROR(Ingresos!H8*Reservas!H8/31,0)</f>
        <v>3060.6503225806455</v>
      </c>
      <c r="I8" s="7">
        <f>+IFERROR(Ingresos!I8*Reservas!I8/31,0)</f>
        <v>6619.3219354838702</v>
      </c>
      <c r="J8" s="7">
        <f>+IFERROR(Ingresos!J8*Reservas!J8/31,0)</f>
        <v>10617.183870967743</v>
      </c>
      <c r="K8" s="7">
        <f>+IFERROR(Ingresos!K8*Reservas!K8/31,0)</f>
        <v>18527.762580645162</v>
      </c>
      <c r="L8" s="7">
        <f>+IFERROR(Ingresos!L8*Reservas!L8/31,0)</f>
        <v>2878.3070967741937</v>
      </c>
      <c r="M8" s="7">
        <f>+IFERROR(Ingresos!M8*Reservas!M8/31,0)</f>
        <v>2688.3112903225806</v>
      </c>
      <c r="N8" s="7">
        <f>+IFERROR(Ingresos!N8*Reservas!N8/31,0)</f>
        <v>1626.5819354838709</v>
      </c>
      <c r="O8" s="7">
        <f>+IFERROR(Ingresos!O8*Reservas!O8/31,0)</f>
        <v>2693.9187096774194</v>
      </c>
      <c r="P8" s="7">
        <f>+IFERROR(Ingresos!P8*Reservas!P8/31,0)</f>
        <v>1528.5548387096774</v>
      </c>
      <c r="Q8" s="7">
        <f>+IFERROR(Ingresos!Q8*Reservas!Q8/31,0)</f>
        <v>2253.0041935483873</v>
      </c>
      <c r="R8" s="7">
        <f>+IFERROR(Ingresos!R8*Reservas!R8/31,0)</f>
        <v>0</v>
      </c>
      <c r="S8" s="7">
        <f>+IFERROR(Ingresos!S8*Reservas!S8/31,0)</f>
        <v>0</v>
      </c>
      <c r="T8" s="7">
        <f>+IFERROR(Ingresos!T8*Reservas!T8/31,0)</f>
        <v>2191.6761290322584</v>
      </c>
      <c r="U8" s="7">
        <f>+IFERROR(Ingresos!U8*Reservas!U8/31,0)</f>
        <v>2914.331612903226</v>
      </c>
      <c r="V8" s="7">
        <f>+IFERROR(Ingresos!V8/Reservas!V8,0)</f>
        <v>3455.9030526315787</v>
      </c>
    </row>
    <row r="9" spans="1:23" x14ac:dyDescent="0.3">
      <c r="A9" s="1">
        <v>8</v>
      </c>
      <c r="B9" s="2" t="s">
        <v>8</v>
      </c>
      <c r="C9" s="7">
        <f>+IFERROR(Ingresos!C9*Reservas!C9/31,0)</f>
        <v>208.85548387096776</v>
      </c>
      <c r="D9" s="7">
        <f>+IFERROR(Ingresos!D9*Reservas!D9/31,0)</f>
        <v>111.19032258064516</v>
      </c>
      <c r="E9" s="7">
        <f>+IFERROR(Ingresos!E9*Reservas!E9/31,0)</f>
        <v>2545.7290322580648</v>
      </c>
      <c r="F9" s="7">
        <f>+IFERROR(Ingresos!F9*Reservas!F9/31,0)</f>
        <v>1263.1964516129033</v>
      </c>
      <c r="G9" s="7">
        <f>+IFERROR(Ingresos!G9*Reservas!G9/31,0)</f>
        <v>14359.335483870969</v>
      </c>
      <c r="H9" s="7">
        <f>+IFERROR(Ingresos!H9*Reservas!H9/31,0)</f>
        <v>3039.7690322580643</v>
      </c>
      <c r="I9" s="7">
        <f>+IFERROR(Ingresos!I9*Reservas!I9/31,0)</f>
        <v>2489.2954838709679</v>
      </c>
      <c r="J9" s="7">
        <f>+IFERROR(Ingresos!J9*Reservas!J9/31,0)</f>
        <v>6739.2296774193546</v>
      </c>
      <c r="K9" s="7">
        <f>+IFERROR(Ingresos!K9*Reservas!K9/31,0)</f>
        <v>5863.0964516129034</v>
      </c>
      <c r="L9" s="7">
        <f>+IFERROR(Ingresos!L9*Reservas!L9/31,0)</f>
        <v>1725.1287096774195</v>
      </c>
      <c r="M9" s="7">
        <f>+IFERROR(Ingresos!M9*Reservas!M9/31,0)</f>
        <v>2046.5909677419354</v>
      </c>
      <c r="N9" s="7">
        <f>+IFERROR(Ingresos!N9*Reservas!N9/31,0)</f>
        <v>2866.7806451612905</v>
      </c>
      <c r="O9" s="7">
        <f>+IFERROR(Ingresos!O9*Reservas!O9/31,0)</f>
        <v>0</v>
      </c>
      <c r="P9" s="7">
        <f>+IFERROR(Ingresos!P9*Reservas!P9/31,0)</f>
        <v>851.59741935483873</v>
      </c>
      <c r="Q9" s="7">
        <f>+IFERROR(Ingresos!Q9*Reservas!Q9/31,0)</f>
        <v>493.40806451612906</v>
      </c>
      <c r="R9" s="7">
        <f>+IFERROR(Ingresos!R9*Reservas!R9/31,0)</f>
        <v>0</v>
      </c>
      <c r="S9" s="7">
        <f>+IFERROR(Ingresos!S9*Reservas!S9/31,0)</f>
        <v>0</v>
      </c>
      <c r="T9" s="7">
        <f>+IFERROR(Ingresos!T9*Reservas!T9/31,0)</f>
        <v>2075.5251612903226</v>
      </c>
      <c r="U9" s="7">
        <f>+IFERROR(Ingresos!U9*Reservas!U9/31,0)</f>
        <v>2648.9435483870966</v>
      </c>
      <c r="V9" s="7">
        <f>+IFERROR(Ingresos!V9/Reservas!V9,0)</f>
        <v>3536.2415789473685</v>
      </c>
    </row>
    <row r="10" spans="1:23" x14ac:dyDescent="0.3">
      <c r="A10" s="1">
        <v>9</v>
      </c>
      <c r="B10" s="2" t="s">
        <v>8</v>
      </c>
      <c r="C10" s="7">
        <f>+IFERROR(Ingresos!C10*Reservas!C10/31,0)</f>
        <v>0</v>
      </c>
      <c r="D10" s="7">
        <f>+IFERROR(Ingresos!D10*Reservas!D10/31,0)</f>
        <v>1129.7187096774194</v>
      </c>
      <c r="E10" s="7">
        <f>+IFERROR(Ingresos!E10*Reservas!E10/31,0)</f>
        <v>950.19967741935477</v>
      </c>
      <c r="F10" s="7">
        <f>+IFERROR(Ingresos!F10*Reservas!F10/31,0)</f>
        <v>3450.7983870967741</v>
      </c>
      <c r="G10" s="7">
        <f>+IFERROR(Ingresos!G10*Reservas!G10/31,0)</f>
        <v>9717.7058064516132</v>
      </c>
      <c r="H10" s="7">
        <f>+IFERROR(Ingresos!H10*Reservas!H10/31,0)</f>
        <v>1832.3525806451614</v>
      </c>
      <c r="I10" s="7">
        <f>+IFERROR(Ingresos!I10*Reservas!I10/31,0)</f>
        <v>2489.2954838709679</v>
      </c>
      <c r="J10" s="7">
        <f>+IFERROR(Ingresos!J10*Reservas!J10/31,0)</f>
        <v>2061.0916129032257</v>
      </c>
      <c r="K10" s="7">
        <f>+IFERROR(Ingresos!K10*Reservas!K10/31,0)</f>
        <v>17974.148064516128</v>
      </c>
      <c r="L10" s="7">
        <f>+IFERROR(Ingresos!L10*Reservas!L10/31,0)</f>
        <v>81775.91225806452</v>
      </c>
      <c r="M10" s="7">
        <f>+IFERROR(Ingresos!M10*Reservas!M10/31,0)</f>
        <v>0</v>
      </c>
      <c r="N10" s="7">
        <f>+IFERROR(Ingresos!N10*Reservas!N10/31,0)</f>
        <v>13865.507419354839</v>
      </c>
      <c r="O10" s="7">
        <f>+IFERROR(Ingresos!O10*Reservas!O10/31,0)</f>
        <v>0</v>
      </c>
      <c r="P10" s="7">
        <f>+IFERROR(Ingresos!P10*Reservas!P10/31,0)</f>
        <v>0</v>
      </c>
      <c r="Q10" s="7">
        <f>+IFERROR(Ingresos!Q10*Reservas!Q10/31,0)</f>
        <v>488.21451612903223</v>
      </c>
      <c r="R10" s="7">
        <f>+IFERROR(Ingresos!R10*Reservas!R10/31,0)</f>
        <v>0</v>
      </c>
      <c r="S10" s="7">
        <f>+IFERROR(Ingresos!S10*Reservas!S10/31,0)</f>
        <v>3181.3322580645158</v>
      </c>
      <c r="T10" s="7">
        <f>+IFERROR(Ingresos!T10*Reservas!T10/31,0)</f>
        <v>1932.1032258064515</v>
      </c>
      <c r="U10" s="7">
        <f>+IFERROR(Ingresos!U10*Reservas!U10/31,0)</f>
        <v>99.274838709677425</v>
      </c>
      <c r="V10" s="7">
        <f>+IFERROR(Ingresos!V10/Reservas!V10,0)</f>
        <v>2208.0075796178344</v>
      </c>
    </row>
    <row r="11" spans="1:23" x14ac:dyDescent="0.3">
      <c r="A11" s="1">
        <v>10</v>
      </c>
      <c r="B11" s="2" t="s">
        <v>8</v>
      </c>
      <c r="C11" s="7">
        <f>+IFERROR(Ingresos!C11*Reservas!C11/31,0)</f>
        <v>0</v>
      </c>
      <c r="D11" s="7">
        <f>+IFERROR(Ingresos!D11*Reservas!D11/31,0)</f>
        <v>0</v>
      </c>
      <c r="E11" s="7">
        <f>+IFERROR(Ingresos!E11*Reservas!E11/31,0)</f>
        <v>0</v>
      </c>
      <c r="F11" s="7">
        <f>+IFERROR(Ingresos!F11*Reservas!F11/31,0)</f>
        <v>0</v>
      </c>
      <c r="G11" s="7">
        <f>+IFERROR(Ingresos!G11*Reservas!G11/31,0)</f>
        <v>0</v>
      </c>
      <c r="H11" s="7">
        <f>+IFERROR(Ingresos!H11*Reservas!H11/31,0)</f>
        <v>0</v>
      </c>
      <c r="I11" s="7">
        <f>+IFERROR(Ingresos!I11*Reservas!I11/31,0)</f>
        <v>2489.2954838709679</v>
      </c>
      <c r="J11" s="7">
        <f>+IFERROR(Ingresos!J11*Reservas!J11/31,0)</f>
        <v>15001.567741935483</v>
      </c>
      <c r="K11" s="7">
        <f>+IFERROR(Ingresos!K11*Reservas!K11/31,0)</f>
        <v>104389.70806451613</v>
      </c>
      <c r="L11" s="7">
        <f>+IFERROR(Ingresos!L11*Reservas!L11/31,0)</f>
        <v>13801.029677419356</v>
      </c>
      <c r="M11" s="7">
        <f>+IFERROR(Ingresos!M11*Reservas!M11/31,0)</f>
        <v>0</v>
      </c>
      <c r="N11" s="7">
        <f>+IFERROR(Ingresos!N11*Reservas!N11/31,0)</f>
        <v>0</v>
      </c>
      <c r="O11" s="7">
        <f>+IFERROR(Ingresos!O11*Reservas!O11/31,0)</f>
        <v>0</v>
      </c>
      <c r="P11" s="7">
        <f>+IFERROR(Ingresos!P11*Reservas!P11/31,0)</f>
        <v>0</v>
      </c>
      <c r="Q11" s="7">
        <f>+IFERROR(Ingresos!Q11*Reservas!Q11/31,0)</f>
        <v>0</v>
      </c>
      <c r="R11" s="7">
        <f>+IFERROR(Ingresos!R11*Reservas!R11/31,0)</f>
        <v>0</v>
      </c>
      <c r="S11" s="7">
        <f>+IFERROR(Ingresos!S11*Reservas!S11/31,0)</f>
        <v>0</v>
      </c>
      <c r="T11" s="7">
        <f>+IFERROR(Ingresos!T11*Reservas!T11/31,0)</f>
        <v>596.63225806451612</v>
      </c>
      <c r="U11" s="7">
        <f>+IFERROR(Ingresos!U11*Reservas!U11/31,0)</f>
        <v>0</v>
      </c>
      <c r="V11" s="7">
        <f>+IFERROR(Ingresos!V11/Reservas!V11,0)</f>
        <v>1337.8986163522013</v>
      </c>
    </row>
    <row r="12" spans="1:23" x14ac:dyDescent="0.3">
      <c r="A12" s="1">
        <v>11</v>
      </c>
      <c r="B12" s="2" t="s">
        <v>8</v>
      </c>
      <c r="C12" s="7">
        <f>+IFERROR(Ingresos!C12*Reservas!C12/31,0)</f>
        <v>1108.6287096774192</v>
      </c>
      <c r="D12" s="7">
        <f>+IFERROR(Ingresos!D12*Reservas!D12/31,0)</f>
        <v>3389.0919354838707</v>
      </c>
      <c r="E12" s="7">
        <f>+IFERROR(Ingresos!E12*Reservas!E12/31,0)</f>
        <v>389.54774193548388</v>
      </c>
      <c r="F12" s="7">
        <f>+IFERROR(Ingresos!F12*Reservas!F12/31,0)</f>
        <v>4017.9870967741936</v>
      </c>
      <c r="G12" s="7">
        <f>+IFERROR(Ingresos!G12*Reservas!G12/31,0)</f>
        <v>17786.123548387095</v>
      </c>
      <c r="H12" s="7">
        <f>+IFERROR(Ingresos!H12*Reservas!H12/31,0)</f>
        <v>8545.9996774193551</v>
      </c>
      <c r="I12" s="7">
        <f>+IFERROR(Ingresos!I12*Reservas!I12/31,0)</f>
        <v>2363.6877419354842</v>
      </c>
      <c r="J12" s="7">
        <f>+IFERROR(Ingresos!J12*Reservas!J12/31,0)</f>
        <v>9548.6893548387088</v>
      </c>
      <c r="K12" s="7">
        <f>+IFERROR(Ingresos!K12*Reservas!K12/31,0)</f>
        <v>8091.909677419354</v>
      </c>
      <c r="L12" s="7">
        <f>+IFERROR(Ingresos!L12*Reservas!L12/31,0)</f>
        <v>1725.1287096774195</v>
      </c>
      <c r="M12" s="7">
        <f>+IFERROR(Ingresos!M12*Reservas!M12/31,0)</f>
        <v>6908.529032258064</v>
      </c>
      <c r="N12" s="7">
        <f>+IFERROR(Ingresos!N12*Reservas!N12/31,0)</f>
        <v>4438.3770967741939</v>
      </c>
      <c r="O12" s="7">
        <f>+IFERROR(Ingresos!O12*Reservas!O12/31,0)</f>
        <v>2924.277096774194</v>
      </c>
      <c r="P12" s="7">
        <f>+IFERROR(Ingresos!P12*Reservas!P12/31,0)</f>
        <v>951.89806451612912</v>
      </c>
      <c r="Q12" s="7">
        <f>+IFERROR(Ingresos!Q12*Reservas!Q12/31,0)</f>
        <v>1305.1974193548388</v>
      </c>
      <c r="R12" s="7">
        <f>+IFERROR(Ingresos!R12*Reservas!R12/31,0)</f>
        <v>1179.2729032258064</v>
      </c>
      <c r="S12" s="7">
        <f>+IFERROR(Ingresos!S12*Reservas!S12/31,0)</f>
        <v>12551.08064516129</v>
      </c>
      <c r="T12" s="7">
        <f>+IFERROR(Ingresos!T12*Reservas!T12/31,0)</f>
        <v>7069.6364516129024</v>
      </c>
      <c r="U12" s="7">
        <f>+IFERROR(Ingresos!U12*Reservas!U12/31,0)</f>
        <v>2045.701935483871</v>
      </c>
      <c r="V12" s="7">
        <f>+IFERROR(Ingresos!V12/Reservas!V12,0)</f>
        <v>3681.7693859649125</v>
      </c>
    </row>
    <row r="13" spans="1:23" x14ac:dyDescent="0.3">
      <c r="A13" s="1">
        <v>12</v>
      </c>
      <c r="B13" s="2" t="s">
        <v>3</v>
      </c>
      <c r="C13" s="7">
        <f>+IFERROR(Ingresos!C13*Reservas!C13/31,0)</f>
        <v>544.8890322580645</v>
      </c>
      <c r="D13" s="7">
        <f>+IFERROR(Ingresos!D13*Reservas!D13/31,0)</f>
        <v>0</v>
      </c>
      <c r="E13" s="7">
        <f>+IFERROR(Ingresos!E13*Reservas!E13/31,0)</f>
        <v>3115.6532258064517</v>
      </c>
      <c r="F13" s="7">
        <f>+IFERROR(Ingresos!F13*Reservas!F13/31,0)</f>
        <v>1256.0496774193548</v>
      </c>
      <c r="G13" s="7">
        <f>+IFERROR(Ingresos!G13*Reservas!G13/31,0)</f>
        <v>18302.527741935482</v>
      </c>
      <c r="H13" s="7">
        <f>+IFERROR(Ingresos!H13*Reservas!H13/31,0)</f>
        <v>929.42774193548382</v>
      </c>
      <c r="I13" s="7">
        <f>+IFERROR(Ingresos!I13*Reservas!I13/31,0)</f>
        <v>75740.805161290322</v>
      </c>
      <c r="J13" s="7">
        <f>+IFERROR(Ingresos!J13*Reservas!J13/31,0)</f>
        <v>87423.042580645153</v>
      </c>
      <c r="K13" s="7">
        <f>+IFERROR(Ingresos!K13*Reservas!K13/31,0)</f>
        <v>5450.28</v>
      </c>
      <c r="L13" s="7">
        <f>+IFERROR(Ingresos!L13*Reservas!L13/31,0)</f>
        <v>6666.6638709677427</v>
      </c>
      <c r="M13" s="7">
        <f>+IFERROR(Ingresos!M13*Reservas!M13/31,0)</f>
        <v>1738.5109677419355</v>
      </c>
      <c r="N13" s="7">
        <f>+IFERROR(Ingresos!N13*Reservas!N13/31,0)</f>
        <v>1193.9090322580646</v>
      </c>
      <c r="O13" s="7">
        <f>+IFERROR(Ingresos!O13*Reservas!O13/31,0)</f>
        <v>1724.2477419354839</v>
      </c>
      <c r="P13" s="7">
        <f>+IFERROR(Ingresos!P13*Reservas!P13/31,0)</f>
        <v>144.51903225806453</v>
      </c>
      <c r="Q13" s="7">
        <f>+IFERROR(Ingresos!Q13*Reservas!Q13/31,0)</f>
        <v>2690.6735483870971</v>
      </c>
      <c r="R13" s="7">
        <f>+IFERROR(Ingresos!R13*Reservas!R13/31,0)</f>
        <v>0</v>
      </c>
      <c r="S13" s="7">
        <f>+IFERROR(Ingresos!S13*Reservas!S13/31,0)</f>
        <v>10998.490322580645</v>
      </c>
      <c r="T13" s="7">
        <f>+IFERROR(Ingresos!T13*Reservas!T13/31,0)</f>
        <v>7476.7993548387094</v>
      </c>
      <c r="U13" s="7">
        <f>+IFERROR(Ingresos!U13*Reservas!U13/31,0)</f>
        <v>2785.0412903225806</v>
      </c>
      <c r="V13" s="7">
        <f>+IFERROR(Ingresos!V13/Reservas!V13,0)</f>
        <v>3725.817500000001</v>
      </c>
    </row>
    <row r="14" spans="1:23" x14ac:dyDescent="0.3">
      <c r="A14" s="1">
        <v>13</v>
      </c>
      <c r="B14" s="2" t="s">
        <v>3</v>
      </c>
      <c r="C14" s="7">
        <f>+IFERROR(Ingresos!C14*Reservas!C14/31,0)</f>
        <v>116.98548387096774</v>
      </c>
      <c r="D14" s="7">
        <f>+IFERROR(Ingresos!D14*Reservas!D14/31,0)</f>
        <v>122.58064516129032</v>
      </c>
      <c r="E14" s="7">
        <f>+IFERROR(Ingresos!E14*Reservas!E14/31,0)</f>
        <v>1861.4903225806452</v>
      </c>
      <c r="F14" s="7">
        <f>+IFERROR(Ingresos!F14*Reservas!F14/31,0)</f>
        <v>6658.5896774193552</v>
      </c>
      <c r="G14" s="7">
        <f>+IFERROR(Ingresos!G14*Reservas!G14/31,0)</f>
        <v>12170.197741935484</v>
      </c>
      <c r="H14" s="7">
        <f>+IFERROR(Ingresos!H14*Reservas!H14/31,0)</f>
        <v>2818.8748387096771</v>
      </c>
      <c r="I14" s="7">
        <f>+IFERROR(Ingresos!I14*Reservas!I14/31,0)</f>
        <v>2671.9948387096774</v>
      </c>
      <c r="J14" s="7">
        <f>+IFERROR(Ingresos!J14*Reservas!J14/31,0)</f>
        <v>6615.1380645161289</v>
      </c>
      <c r="K14" s="7">
        <f>+IFERROR(Ingresos!K14*Reservas!K14/31,0)</f>
        <v>16464.364516129033</v>
      </c>
      <c r="L14" s="7">
        <f>+IFERROR(Ingresos!L14*Reservas!L14/31,0)</f>
        <v>3869.1774193548385</v>
      </c>
      <c r="M14" s="7">
        <f>+IFERROR(Ingresos!M14*Reservas!M14/31,0)</f>
        <v>2059.2658064516127</v>
      </c>
      <c r="N14" s="7">
        <f>+IFERROR(Ingresos!N14*Reservas!N14/31,0)</f>
        <v>873.03677419354835</v>
      </c>
      <c r="O14" s="7">
        <f>+IFERROR(Ingresos!O14*Reservas!O14/31,0)</f>
        <v>1108.2029032258065</v>
      </c>
      <c r="P14" s="7">
        <f>+IFERROR(Ingresos!P14*Reservas!P14/31,0)</f>
        <v>84.14</v>
      </c>
      <c r="Q14" s="7">
        <f>+IFERROR(Ingresos!Q14*Reservas!Q14/31,0)</f>
        <v>1162.6170967741937</v>
      </c>
      <c r="R14" s="7">
        <f>+IFERROR(Ingresos!R14*Reservas!R14/31,0)</f>
        <v>1337.1058064516128</v>
      </c>
      <c r="S14" s="7">
        <f>+IFERROR(Ingresos!S14*Reservas!S14/31,0)</f>
        <v>5175.5674193548384</v>
      </c>
      <c r="T14" s="7">
        <f>+IFERROR(Ingresos!T14*Reservas!T14/31,0)</f>
        <v>1391.1445161290321</v>
      </c>
      <c r="U14" s="7">
        <f>+IFERROR(Ingresos!U14*Reservas!U14/31,0)</f>
        <v>0</v>
      </c>
      <c r="V14" s="7">
        <f>+IFERROR(Ingresos!V14/Reservas!V14,0)</f>
        <v>3315.2760606060601</v>
      </c>
    </row>
    <row r="15" spans="1:23" x14ac:dyDescent="0.3">
      <c r="A15" s="1">
        <v>14</v>
      </c>
      <c r="B15" s="2" t="s">
        <v>3</v>
      </c>
      <c r="C15" s="7">
        <f>+IFERROR(Ingresos!C15*Reservas!C15/31,0)</f>
        <v>116.95709677419354</v>
      </c>
      <c r="D15" s="7">
        <f>+IFERROR(Ingresos!D15*Reservas!D15/31,0)</f>
        <v>0</v>
      </c>
      <c r="E15" s="7">
        <f>+IFERROR(Ingresos!E15*Reservas!E15/31,0)</f>
        <v>3051.8193548387094</v>
      </c>
      <c r="F15" s="7">
        <f>+IFERROR(Ingresos!F15*Reservas!F15/31,0)</f>
        <v>2031.2245161290323</v>
      </c>
      <c r="G15" s="7">
        <f>+IFERROR(Ingresos!G15*Reservas!G15/31,0)</f>
        <v>4931.9303225806452</v>
      </c>
      <c r="H15" s="7">
        <f>+IFERROR(Ingresos!H15*Reservas!H15/31,0)</f>
        <v>6802.4954838709673</v>
      </c>
      <c r="I15" s="7">
        <f>+IFERROR(Ingresos!I15*Reservas!I15/31,0)</f>
        <v>2604.766451612903</v>
      </c>
      <c r="J15" s="7">
        <f>+IFERROR(Ingresos!J15*Reservas!J15/31,0)</f>
        <v>20224.912258064516</v>
      </c>
      <c r="K15" s="7">
        <f>+IFERROR(Ingresos!K15*Reservas!K15/31,0)</f>
        <v>4149.9661290322583</v>
      </c>
      <c r="L15" s="7">
        <f>+IFERROR(Ingresos!L15*Reservas!L15/31,0)</f>
        <v>2933.1580645161289</v>
      </c>
      <c r="M15" s="7">
        <f>+IFERROR(Ingresos!M15*Reservas!M15/31,0)</f>
        <v>3920.7977419354838</v>
      </c>
      <c r="N15" s="7">
        <f>+IFERROR(Ingresos!N15*Reservas!N15/31,0)</f>
        <v>3522.1264516129031</v>
      </c>
      <c r="O15" s="7">
        <f>+IFERROR(Ingresos!O15*Reservas!O15/31,0)</f>
        <v>1370.2529032258067</v>
      </c>
      <c r="P15" s="7">
        <f>+IFERROR(Ingresos!P15*Reservas!P15/31,0)</f>
        <v>802.88387096774193</v>
      </c>
      <c r="Q15" s="7">
        <f>+IFERROR(Ingresos!Q15*Reservas!Q15/31,0)</f>
        <v>1791.9164516129033</v>
      </c>
      <c r="R15" s="7">
        <f>+IFERROR(Ingresos!R15*Reservas!R15/31,0)</f>
        <v>783.32935483870972</v>
      </c>
      <c r="S15" s="7">
        <f>+IFERROR(Ingresos!S15*Reservas!S15/31,0)</f>
        <v>5844.1393548387096</v>
      </c>
      <c r="T15" s="7">
        <f>+IFERROR(Ingresos!T15*Reservas!T15/31,0)</f>
        <v>4617.7548387096776</v>
      </c>
      <c r="U15" s="7">
        <f>+IFERROR(Ingresos!U15*Reservas!U15/31,0)</f>
        <v>2804.0612903225806</v>
      </c>
      <c r="V15" s="7">
        <f>+IFERROR(Ingresos!V15/Reservas!V15,0)</f>
        <v>2596.9647008547008</v>
      </c>
    </row>
    <row r="16" spans="1:23" x14ac:dyDescent="0.3">
      <c r="A16" s="1">
        <v>15</v>
      </c>
      <c r="B16" s="2" t="s">
        <v>3</v>
      </c>
      <c r="C16" s="7">
        <f>+IFERROR(Ingresos!C16*Reservas!C16/31,0)</f>
        <v>116.98548387096774</v>
      </c>
      <c r="D16" s="7">
        <f>+IFERROR(Ingresos!D16*Reservas!D16/31,0)</f>
        <v>0</v>
      </c>
      <c r="E16" s="7">
        <f>+IFERROR(Ingresos!E16*Reservas!E16/31,0)</f>
        <v>8542.1625806451611</v>
      </c>
      <c r="F16" s="7">
        <f>+IFERROR(Ingresos!F16*Reservas!F16/31,0)</f>
        <v>1941.5767741935483</v>
      </c>
      <c r="G16" s="7">
        <f>+IFERROR(Ingresos!G16*Reservas!G16/31,0)</f>
        <v>7538.3429032258055</v>
      </c>
      <c r="H16" s="7">
        <f>+IFERROR(Ingresos!H16*Reservas!H16/31,0)</f>
        <v>5668.387741935484</v>
      </c>
      <c r="I16" s="7">
        <f>+IFERROR(Ingresos!I16*Reservas!I16/31,0)</f>
        <v>6167.5199999999995</v>
      </c>
      <c r="J16" s="7">
        <f>+IFERROR(Ingresos!J16*Reservas!J16/31,0)</f>
        <v>11095.699354838709</v>
      </c>
      <c r="K16" s="7">
        <f>+IFERROR(Ingresos!K16*Reservas!K16/31,0)</f>
        <v>12781.352903225808</v>
      </c>
      <c r="L16" s="7">
        <f>+IFERROR(Ingresos!L16*Reservas!L16/31,0)</f>
        <v>3326.4361290322581</v>
      </c>
      <c r="M16" s="7">
        <f>+IFERROR(Ingresos!M16*Reservas!M16/31,0)</f>
        <v>594.01677419354837</v>
      </c>
      <c r="N16" s="7">
        <f>+IFERROR(Ingresos!N16*Reservas!N16/31,0)</f>
        <v>4628.4812903225802</v>
      </c>
      <c r="O16" s="7">
        <f>+IFERROR(Ingresos!O16*Reservas!O16/31,0)</f>
        <v>805.04774193548383</v>
      </c>
      <c r="P16" s="7">
        <f>+IFERROR(Ingresos!P16*Reservas!P16/31,0)</f>
        <v>122.0383870967742</v>
      </c>
      <c r="Q16" s="7">
        <f>+IFERROR(Ingresos!Q16*Reservas!Q16/31,0)</f>
        <v>3527.2567741935486</v>
      </c>
      <c r="R16" s="7">
        <f>+IFERROR(Ingresos!R16*Reservas!R16/31,0)</f>
        <v>5885.340322580646</v>
      </c>
      <c r="S16" s="7">
        <f>+IFERROR(Ingresos!S16*Reservas!S16/31,0)</f>
        <v>16759.635483870967</v>
      </c>
      <c r="T16" s="7">
        <f>+IFERROR(Ingresos!T16*Reservas!T16/31,0)</f>
        <v>596.63225806451612</v>
      </c>
      <c r="U16" s="7">
        <f>+IFERROR(Ingresos!U16*Reservas!U16/31,0)</f>
        <v>980.40000000000009</v>
      </c>
      <c r="V16" s="7">
        <f>+IFERROR(Ingresos!V16/Reservas!V16,0)</f>
        <v>3923.4753465346535</v>
      </c>
    </row>
    <row r="17" spans="1:22" x14ac:dyDescent="0.3">
      <c r="A17" s="1">
        <v>16</v>
      </c>
      <c r="B17" s="2" t="s">
        <v>3</v>
      </c>
      <c r="C17" s="7">
        <f>+IFERROR(Ingresos!C17*Reservas!C17/31,0)</f>
        <v>0</v>
      </c>
      <c r="D17" s="7">
        <f>+IFERROR(Ingresos!D17*Reservas!D17/31,0)</f>
        <v>0</v>
      </c>
      <c r="E17" s="7">
        <f>+IFERROR(Ingresos!E17*Reservas!E17/31,0)</f>
        <v>14765.570967741935</v>
      </c>
      <c r="F17" s="7">
        <f>+IFERROR(Ingresos!F17*Reservas!F17/31,0)</f>
        <v>9504.9987096774203</v>
      </c>
      <c r="G17" s="7">
        <f>+IFERROR(Ingresos!G17*Reservas!G17/31,0)</f>
        <v>38741.656774193551</v>
      </c>
      <c r="H17" s="7">
        <f>+IFERROR(Ingresos!H17*Reservas!H17/31,0)</f>
        <v>4807.1548387096773</v>
      </c>
      <c r="I17" s="7">
        <f>+IFERROR(Ingresos!I17*Reservas!I17/31,0)</f>
        <v>2284.7832258064514</v>
      </c>
      <c r="J17" s="7">
        <f>+IFERROR(Ingresos!J17*Reservas!J17/31,0)</f>
        <v>6765.2109677419357</v>
      </c>
      <c r="K17" s="7">
        <f>+IFERROR(Ingresos!K17*Reservas!K17/31,0)</f>
        <v>1869.5419354838709</v>
      </c>
      <c r="L17" s="7">
        <f>+IFERROR(Ingresos!L17*Reservas!L17/31,0)</f>
        <v>7550.800645161291</v>
      </c>
      <c r="M17" s="7">
        <f>+IFERROR(Ingresos!M17*Reservas!M17/31,0)</f>
        <v>146.95741935483872</v>
      </c>
      <c r="N17" s="7">
        <f>+IFERROR(Ingresos!N17*Reservas!N17/31,0)</f>
        <v>1703.8658064516128</v>
      </c>
      <c r="O17" s="7">
        <f>+IFERROR(Ingresos!O17*Reservas!O17/31,0)</f>
        <v>373.39451612903224</v>
      </c>
      <c r="P17" s="7">
        <f>+IFERROR(Ingresos!P17*Reservas!P17/31,0)</f>
        <v>120.27580645161291</v>
      </c>
      <c r="Q17" s="7">
        <f>+IFERROR(Ingresos!Q17*Reservas!Q17/31,0)</f>
        <v>2382.1451612903224</v>
      </c>
      <c r="R17" s="7">
        <f>+IFERROR(Ingresos!R17*Reservas!R17/31,0)</f>
        <v>5848.865806451613</v>
      </c>
      <c r="S17" s="7">
        <f>+IFERROR(Ingresos!S17*Reservas!S17/31,0)</f>
        <v>590.06645161290328</v>
      </c>
      <c r="T17" s="7">
        <f>+IFERROR(Ingresos!T17*Reservas!T17/31,0)</f>
        <v>6429.4932258064518</v>
      </c>
      <c r="U17" s="7">
        <f>+IFERROR(Ingresos!U17*Reservas!U17/31,0)</f>
        <v>2950.0393548387096</v>
      </c>
      <c r="V17" s="7">
        <f>+IFERROR(Ingresos!V17/Reservas!V17,0)</f>
        <v>4647.7121428571427</v>
      </c>
    </row>
    <row r="18" spans="1:22" x14ac:dyDescent="0.3">
      <c r="A18" s="1">
        <v>17</v>
      </c>
      <c r="B18" s="2" t="s">
        <v>3</v>
      </c>
      <c r="C18" s="7">
        <f>+IFERROR(Ingresos!C18*Reservas!C18/31,0)</f>
        <v>0</v>
      </c>
      <c r="D18" s="7">
        <f>+IFERROR(Ingresos!D18*Reservas!D18/31,0)</f>
        <v>0</v>
      </c>
      <c r="E18" s="7">
        <f>+IFERROR(Ingresos!E18*Reservas!E18/31,0)</f>
        <v>0</v>
      </c>
      <c r="F18" s="7">
        <f>+IFERROR(Ingresos!F18*Reservas!F18/31,0)</f>
        <v>168.4232258064516</v>
      </c>
      <c r="G18" s="7">
        <f>+IFERROR(Ingresos!G18*Reservas!G18/31,0)</f>
        <v>3085.9277419354835</v>
      </c>
      <c r="H18" s="7">
        <f>+IFERROR(Ingresos!H18*Reservas!H18/31,0)</f>
        <v>929.42774193548382</v>
      </c>
      <c r="I18" s="7">
        <f>+IFERROR(Ingresos!I18*Reservas!I18/31,0)</f>
        <v>3216.6567741935482</v>
      </c>
      <c r="J18" s="7">
        <f>+IFERROR(Ingresos!J18*Reservas!J18/31,0)</f>
        <v>5244.6483870967731</v>
      </c>
      <c r="K18" s="7">
        <f>+IFERROR(Ingresos!K18*Reservas!K18/31,0)</f>
        <v>4007.7629032258069</v>
      </c>
      <c r="L18" s="7">
        <f>+IFERROR(Ingresos!L18*Reservas!L18/31,0)</f>
        <v>4676.0806451612907</v>
      </c>
      <c r="M18" s="7">
        <f>+IFERROR(Ingresos!M18*Reservas!M18/31,0)</f>
        <v>676.01548387096773</v>
      </c>
      <c r="N18" s="7">
        <f>+IFERROR(Ingresos!N18*Reservas!N18/31,0)</f>
        <v>0</v>
      </c>
      <c r="O18" s="7">
        <f>+IFERROR(Ingresos!O18*Reservas!O18/31,0)</f>
        <v>102.74838709677418</v>
      </c>
      <c r="P18" s="7">
        <f>+IFERROR(Ingresos!P18*Reservas!P18/31,0)</f>
        <v>122.01838709677421</v>
      </c>
      <c r="Q18" s="7">
        <f>+IFERROR(Ingresos!Q18*Reservas!Q18/31,0)</f>
        <v>1309.6277419354838</v>
      </c>
      <c r="R18" s="7">
        <f>+IFERROR(Ingresos!R18*Reservas!R18/31,0)</f>
        <v>0</v>
      </c>
      <c r="S18" s="7">
        <f>+IFERROR(Ingresos!S18*Reservas!S18/31,0)</f>
        <v>587.08129032258068</v>
      </c>
      <c r="T18" s="7">
        <f>+IFERROR(Ingresos!T18*Reservas!T18/31,0)</f>
        <v>1536.054193548387</v>
      </c>
      <c r="U18" s="7">
        <f>+IFERROR(Ingresos!U18*Reservas!U18/31,0)</f>
        <v>0</v>
      </c>
      <c r="V18" s="7">
        <f>+IFERROR(Ingresos!V18/Reservas!V18,0)</f>
        <v>4326.1857777777786</v>
      </c>
    </row>
    <row r="19" spans="1:22" x14ac:dyDescent="0.3">
      <c r="A19" s="1">
        <v>18</v>
      </c>
      <c r="B19" s="2" t="s">
        <v>3</v>
      </c>
      <c r="C19" s="7">
        <f>+IFERROR(Ingresos!C19*Reservas!C19/31,0)</f>
        <v>134.1709677419355</v>
      </c>
      <c r="D19" s="7">
        <f>+IFERROR(Ingresos!D19*Reservas!D19/31,0)</f>
        <v>0</v>
      </c>
      <c r="E19" s="7">
        <f>+IFERROR(Ingresos!E19*Reservas!E19/31,0)</f>
        <v>13062.922258064516</v>
      </c>
      <c r="F19" s="7">
        <f>+IFERROR(Ingresos!F19*Reservas!F19/31,0)</f>
        <v>910.81935483870973</v>
      </c>
      <c r="G19" s="7">
        <f>+IFERROR(Ingresos!G19*Reservas!G19/31,0)</f>
        <v>2475.0219354838709</v>
      </c>
      <c r="H19" s="7">
        <f>+IFERROR(Ingresos!H19*Reservas!H19/31,0)</f>
        <v>3206.2722580645163</v>
      </c>
      <c r="I19" s="7">
        <f>+IFERROR(Ingresos!I19*Reservas!I19/31,0)</f>
        <v>3582.6580645161289</v>
      </c>
      <c r="J19" s="7">
        <f>+IFERROR(Ingresos!J19*Reservas!J19/31,0)</f>
        <v>2855.0838709677423</v>
      </c>
      <c r="K19" s="7">
        <f>+IFERROR(Ingresos!K19*Reservas!K19/31,0)</f>
        <v>800.0290322580646</v>
      </c>
      <c r="L19" s="7">
        <f>+IFERROR(Ingresos!L19*Reservas!L19/31,0)</f>
        <v>1466.5790322580644</v>
      </c>
      <c r="M19" s="7">
        <f>+IFERROR(Ingresos!M19*Reservas!M19/31,0)</f>
        <v>0</v>
      </c>
      <c r="N19" s="7">
        <f>+IFERROR(Ingresos!N19*Reservas!N19/31,0)</f>
        <v>1165.3983870967743</v>
      </c>
      <c r="O19" s="7">
        <f>+IFERROR(Ingresos!O19*Reservas!O19/31,0)</f>
        <v>2399.9006451612904</v>
      </c>
      <c r="P19" s="7">
        <f>+IFERROR(Ingresos!P19*Reservas!P19/31,0)</f>
        <v>488.20129032258063</v>
      </c>
      <c r="Q19" s="7">
        <f>+IFERROR(Ingresos!Q19*Reservas!Q19/31,0)</f>
        <v>6999.5096774193544</v>
      </c>
      <c r="R19" s="7">
        <f>+IFERROR(Ingresos!R19*Reservas!R19/31,0)</f>
        <v>629.45935483870971</v>
      </c>
      <c r="S19" s="7">
        <f>+IFERROR(Ingresos!S19*Reservas!S19/31,0)</f>
        <v>136.1690322580645</v>
      </c>
      <c r="T19" s="7">
        <f>+IFERROR(Ingresos!T19*Reservas!T19/31,0)</f>
        <v>1440.0522580645163</v>
      </c>
      <c r="U19" s="7">
        <f>+IFERROR(Ingresos!U19*Reservas!U19/31,0)</f>
        <v>0</v>
      </c>
      <c r="V19" s="7">
        <f>+IFERROR(Ingresos!V19/Reservas!V19,0)</f>
        <v>3372.4592957746481</v>
      </c>
    </row>
    <row r="20" spans="1:22" x14ac:dyDescent="0.3">
      <c r="A20" s="1">
        <v>19</v>
      </c>
      <c r="B20" s="2" t="s">
        <v>3</v>
      </c>
      <c r="C20" s="7">
        <f>+IFERROR(Ingresos!C20*Reservas!C20/31,0)</f>
        <v>0</v>
      </c>
      <c r="D20" s="7">
        <f>+IFERROR(Ingresos!D20*Reservas!D20/31,0)</f>
        <v>0</v>
      </c>
      <c r="E20" s="7">
        <f>+IFERROR(Ingresos!E20*Reservas!E20/31,0)</f>
        <v>0</v>
      </c>
      <c r="F20" s="7">
        <f>+IFERROR(Ingresos!F20*Reservas!F20/31,0)</f>
        <v>0</v>
      </c>
      <c r="G20" s="7">
        <f>+IFERROR(Ingresos!G20*Reservas!G20/31,0)</f>
        <v>0</v>
      </c>
      <c r="H20" s="7">
        <f>+IFERROR(Ingresos!H20*Reservas!H20/31,0)</f>
        <v>0</v>
      </c>
      <c r="I20" s="7">
        <f>+IFERROR(Ingresos!I20*Reservas!I20/31,0)</f>
        <v>0</v>
      </c>
      <c r="J20" s="7">
        <f>+IFERROR(Ingresos!J20*Reservas!J20/31,0)</f>
        <v>0</v>
      </c>
      <c r="K20" s="7">
        <f>+IFERROR(Ingresos!K20*Reservas!K20/31,0)</f>
        <v>0</v>
      </c>
      <c r="L20" s="7">
        <f>+IFERROR(Ingresos!L20*Reservas!L20/31,0)</f>
        <v>0</v>
      </c>
      <c r="M20" s="7">
        <f>+IFERROR(Ingresos!M20*Reservas!M20/31,0)</f>
        <v>0</v>
      </c>
      <c r="N20" s="7">
        <f>+IFERROR(Ingresos!N20*Reservas!N20/31,0)</f>
        <v>0</v>
      </c>
      <c r="O20" s="7">
        <f>+IFERROR(Ingresos!O20*Reservas!O20/31,0)</f>
        <v>0</v>
      </c>
      <c r="P20" s="7">
        <f>+IFERROR(Ingresos!P20*Reservas!P20/31,0)</f>
        <v>0</v>
      </c>
      <c r="Q20" s="7">
        <f>+IFERROR(Ingresos!Q20*Reservas!Q20/31,0)</f>
        <v>0</v>
      </c>
      <c r="R20" s="7">
        <f>+IFERROR(Ingresos!R20*Reservas!R20/31,0)</f>
        <v>0</v>
      </c>
      <c r="S20" s="7">
        <f>+IFERROR(Ingresos!S20*Reservas!S20/31,0)</f>
        <v>0</v>
      </c>
      <c r="T20" s="7">
        <f>+IFERROR(Ingresos!T20*Reservas!T20/31,0)</f>
        <v>0</v>
      </c>
      <c r="U20" s="7">
        <f>+IFERROR(Ingresos!U20*Reservas!U20/31,0)</f>
        <v>0</v>
      </c>
      <c r="V20" s="7">
        <f>+IFERROR(Ingresos!V20/Reservas!V20,0)</f>
        <v>0</v>
      </c>
    </row>
    <row r="21" spans="1:22" x14ac:dyDescent="0.3">
      <c r="A21" s="1">
        <v>20</v>
      </c>
      <c r="B21" s="2" t="s">
        <v>2</v>
      </c>
      <c r="C21" s="7">
        <f>+IFERROR(Ingresos!C21*Reservas!C21/31,0)</f>
        <v>2812.8619354838711</v>
      </c>
      <c r="D21" s="7">
        <f>+IFERROR(Ingresos!D21*Reservas!D21/31,0)</f>
        <v>4612.5354838709682</v>
      </c>
      <c r="E21" s="7">
        <f>+IFERROR(Ingresos!E21*Reservas!E21/31,0)</f>
        <v>6566.8061290322576</v>
      </c>
      <c r="F21" s="7">
        <f>+IFERROR(Ingresos!F21*Reservas!F21/31,0)</f>
        <v>7425.5887096774195</v>
      </c>
      <c r="G21" s="7">
        <f>+IFERROR(Ingresos!G21*Reservas!G21/31,0)</f>
        <v>23080.741935483871</v>
      </c>
      <c r="H21" s="7">
        <f>+IFERROR(Ingresos!H21*Reservas!H21/31,0)</f>
        <v>14797.698387096772</v>
      </c>
      <c r="I21" s="7">
        <f>+IFERROR(Ingresos!I21*Reservas!I21/31,0)</f>
        <v>6212.3496774193545</v>
      </c>
      <c r="J21" s="7">
        <f>+IFERROR(Ingresos!J21*Reservas!J21/31,0)</f>
        <v>4521.793548387097</v>
      </c>
      <c r="K21" s="7">
        <f>+IFERROR(Ingresos!K21*Reservas!K21/31,0)</f>
        <v>16127.87612903226</v>
      </c>
      <c r="L21" s="7">
        <f>+IFERROR(Ingresos!L21*Reservas!L21/31,0)</f>
        <v>43572.949677419354</v>
      </c>
      <c r="M21" s="7">
        <f>+IFERROR(Ingresos!M21*Reservas!M21/31,0)</f>
        <v>36855.040000000001</v>
      </c>
      <c r="N21" s="7">
        <f>+IFERROR(Ingresos!N21*Reservas!N21/31,0)</f>
        <v>10282.558064516128</v>
      </c>
      <c r="O21" s="7">
        <f>+IFERROR(Ingresos!O21*Reservas!O21/31,0)</f>
        <v>1267.4851612903226</v>
      </c>
      <c r="P21" s="7">
        <f>+IFERROR(Ingresos!P21*Reservas!P21/31,0)</f>
        <v>3170.3474193548386</v>
      </c>
      <c r="Q21" s="7">
        <f>+IFERROR(Ingresos!Q21*Reservas!Q21/31,0)</f>
        <v>69653.770322580647</v>
      </c>
      <c r="R21" s="7">
        <f>+IFERROR(Ingresos!R21*Reservas!R21/31,0)</f>
        <v>9793.3109677419361</v>
      </c>
      <c r="S21" s="7">
        <f>+IFERROR(Ingresos!S21*Reservas!S21/31,0)</f>
        <v>37197.067741935483</v>
      </c>
      <c r="T21" s="7">
        <f>+IFERROR(Ingresos!T21*Reservas!T21/31,0)</f>
        <v>32226.983870967742</v>
      </c>
      <c r="U21" s="7">
        <f>+IFERROR(Ingresos!U21*Reservas!U21/31,0)</f>
        <v>7280.9574193548397</v>
      </c>
      <c r="V21" s="7">
        <f>+IFERROR(Ingresos!V21/Reservas!V21,0)</f>
        <v>6012.8665497076017</v>
      </c>
    </row>
    <row r="22" spans="1:22" x14ac:dyDescent="0.3">
      <c r="A22" s="1">
        <v>21</v>
      </c>
      <c r="B22" s="2" t="s">
        <v>2</v>
      </c>
      <c r="C22" s="7">
        <f>+IFERROR(Ingresos!C22*Reservas!C22/31,0)</f>
        <v>400.50516129032258</v>
      </c>
      <c r="D22" s="7">
        <f>+IFERROR(Ingresos!D22*Reservas!D22/31,0)</f>
        <v>1346.4454838709676</v>
      </c>
      <c r="E22" s="7">
        <f>+IFERROR(Ingresos!E22*Reservas!E22/31,0)</f>
        <v>9375.6670967741939</v>
      </c>
      <c r="F22" s="7">
        <f>+IFERROR(Ingresos!F22*Reservas!F22/31,0)</f>
        <v>10280.270967741937</v>
      </c>
      <c r="G22" s="7">
        <f>+IFERROR(Ingresos!G22*Reservas!G22/31,0)</f>
        <v>8266.427419354839</v>
      </c>
      <c r="H22" s="7">
        <f>+IFERROR(Ingresos!H22*Reservas!H22/31,0)</f>
        <v>12007.97935483871</v>
      </c>
      <c r="I22" s="7">
        <f>+IFERROR(Ingresos!I22*Reservas!I22/31,0)</f>
        <v>5754.9</v>
      </c>
      <c r="J22" s="7">
        <f>+IFERROR(Ingresos!J22*Reservas!J22/31,0)</f>
        <v>11304.245161290322</v>
      </c>
      <c r="K22" s="7">
        <f>+IFERROR(Ingresos!K22*Reservas!K22/31,0)</f>
        <v>15018.270967741935</v>
      </c>
      <c r="L22" s="7">
        <f>+IFERROR(Ingresos!L22*Reservas!L22/31,0)</f>
        <v>8996.9870967741954</v>
      </c>
      <c r="M22" s="7">
        <f>+IFERROR(Ingresos!M22*Reservas!M22/31,0)</f>
        <v>7784.9890322580641</v>
      </c>
      <c r="N22" s="7">
        <f>+IFERROR(Ingresos!N22*Reservas!N22/31,0)</f>
        <v>3133.3025806451615</v>
      </c>
      <c r="O22" s="7">
        <f>+IFERROR(Ingresos!O22*Reservas!O22/31,0)</f>
        <v>502.37741935483871</v>
      </c>
      <c r="P22" s="7">
        <f>+IFERROR(Ingresos!P22*Reservas!P22/31,0)</f>
        <v>3494.0483870967741</v>
      </c>
      <c r="Q22" s="7">
        <f>+IFERROR(Ingresos!Q22*Reservas!Q22/31,0)</f>
        <v>766.01129032258075</v>
      </c>
      <c r="R22" s="7">
        <f>+IFERROR(Ingresos!R22*Reservas!R22/31,0)</f>
        <v>5321.289677419355</v>
      </c>
      <c r="S22" s="7">
        <f>+IFERROR(Ingresos!S22*Reservas!S22/31,0)</f>
        <v>14905.364516129031</v>
      </c>
      <c r="T22" s="7">
        <f>+IFERROR(Ingresos!T22*Reservas!T22/31,0)</f>
        <v>2879.9580645161295</v>
      </c>
      <c r="U22" s="7">
        <f>+IFERROR(Ingresos!U22*Reservas!U22/31,0)</f>
        <v>3814.1629032258065</v>
      </c>
      <c r="V22" s="7">
        <f>+IFERROR(Ingresos!V22/Reservas!V22,0)</f>
        <v>4679.928803418803</v>
      </c>
    </row>
    <row r="23" spans="1:22" x14ac:dyDescent="0.3">
      <c r="A23" s="1">
        <v>22</v>
      </c>
      <c r="B23" s="2" t="s">
        <v>2</v>
      </c>
      <c r="C23" s="7">
        <f>+IFERROR(Ingresos!C23*Reservas!C23/31,0)</f>
        <v>3556.4758064516127</v>
      </c>
      <c r="D23" s="7">
        <f>+IFERROR(Ingresos!D23*Reservas!D23/31,0)</f>
        <v>8174.0593548387096</v>
      </c>
      <c r="E23" s="7">
        <f>+IFERROR(Ingresos!E23*Reservas!E23/31,0)</f>
        <v>3305.8016129032262</v>
      </c>
      <c r="F23" s="7">
        <f>+IFERROR(Ingresos!F23*Reservas!F23/31,0)</f>
        <v>8289.6212903225805</v>
      </c>
      <c r="G23" s="7">
        <f>+IFERROR(Ingresos!G23*Reservas!G23/31,0)</f>
        <v>13314.625806451611</v>
      </c>
      <c r="H23" s="7">
        <f>+IFERROR(Ingresos!H23*Reservas!H23/31,0)</f>
        <v>11879.86064516129</v>
      </c>
      <c r="I23" s="7">
        <f>+IFERROR(Ingresos!I23*Reservas!I23/31,0)</f>
        <v>4499.058064516129</v>
      </c>
      <c r="J23" s="7">
        <f>+IFERROR(Ingresos!J23*Reservas!J23/31,0)</f>
        <v>3693.7083870967745</v>
      </c>
      <c r="K23" s="7">
        <f>+IFERROR(Ingresos!K23*Reservas!K23/31,0)</f>
        <v>18439.580645161292</v>
      </c>
      <c r="L23" s="7">
        <f>+IFERROR(Ingresos!L23*Reservas!L23/31,0)</f>
        <v>11843.259354838709</v>
      </c>
      <c r="M23" s="7">
        <f>+IFERROR(Ingresos!M23*Reservas!M23/31,0)</f>
        <v>18995.332258064518</v>
      </c>
      <c r="N23" s="7">
        <f>+IFERROR(Ingresos!N23*Reservas!N23/31,0)</f>
        <v>7440.0877419354838</v>
      </c>
      <c r="O23" s="7">
        <f>+IFERROR(Ingresos!O23*Reservas!O23/31,0)</f>
        <v>3050.956451612903</v>
      </c>
      <c r="P23" s="7">
        <f>+IFERROR(Ingresos!P23*Reservas!P23/31,0)</f>
        <v>1248.2516129032258</v>
      </c>
      <c r="Q23" s="7">
        <f>+IFERROR(Ingresos!Q23*Reservas!Q23/31,0)</f>
        <v>4741.0819354838713</v>
      </c>
      <c r="R23" s="7">
        <f>+IFERROR(Ingresos!R23*Reservas!R23/31,0)</f>
        <v>2700.981935483871</v>
      </c>
      <c r="S23" s="7">
        <f>+IFERROR(Ingresos!S23*Reservas!S23/31,0)</f>
        <v>9748.6358064516116</v>
      </c>
      <c r="T23" s="7">
        <f>+IFERROR(Ingresos!T23*Reservas!T23/31,0)</f>
        <v>5864.9206451612908</v>
      </c>
      <c r="U23" s="7">
        <f>+IFERROR(Ingresos!U23*Reservas!U23/31,0)</f>
        <v>6029.800645161291</v>
      </c>
      <c r="V23" s="7">
        <f>+IFERROR(Ingresos!V23/Reservas!V23,0)</f>
        <v>4870.4874015748028</v>
      </c>
    </row>
    <row r="24" spans="1:22" x14ac:dyDescent="0.3">
      <c r="A24" s="1">
        <v>23</v>
      </c>
      <c r="B24" s="2" t="s">
        <v>2</v>
      </c>
      <c r="C24" s="7">
        <f>+IFERROR(Ingresos!C24*Reservas!C24/31,0)</f>
        <v>3611.1419354838713</v>
      </c>
      <c r="D24" s="7">
        <f>+IFERROR(Ingresos!D24*Reservas!D24/31,0)</f>
        <v>661.83225806451605</v>
      </c>
      <c r="E24" s="7">
        <f>+IFERROR(Ingresos!E24*Reservas!E24/31,0)</f>
        <v>0</v>
      </c>
      <c r="F24" s="7">
        <f>+IFERROR(Ingresos!F24*Reservas!F24/31,0)</f>
        <v>8731.1174193548395</v>
      </c>
      <c r="G24" s="7">
        <f>+IFERROR(Ingresos!G24*Reservas!G24/31,0)</f>
        <v>15454.887096774193</v>
      </c>
      <c r="H24" s="7">
        <f>+IFERROR(Ingresos!H24*Reservas!H24/31,0)</f>
        <v>3377.5574193548387</v>
      </c>
      <c r="I24" s="7">
        <f>+IFERROR(Ingresos!I24*Reservas!I24/31,0)</f>
        <v>10546.387096774193</v>
      </c>
      <c r="J24" s="7">
        <f>+IFERROR(Ingresos!J24*Reservas!J24/31,0)</f>
        <v>12337.949032258064</v>
      </c>
      <c r="K24" s="7">
        <f>+IFERROR(Ingresos!K24*Reservas!K24/31,0)</f>
        <v>8904.9393548387088</v>
      </c>
      <c r="L24" s="7">
        <f>+IFERROR(Ingresos!L24*Reservas!L24/31,0)</f>
        <v>3657.0722580645165</v>
      </c>
      <c r="M24" s="7">
        <f>+IFERROR(Ingresos!M24*Reservas!M24/31,0)</f>
        <v>10215.81935483871</v>
      </c>
      <c r="N24" s="7">
        <f>+IFERROR(Ingresos!N24*Reservas!N24/31,0)</f>
        <v>510.04064516129034</v>
      </c>
      <c r="O24" s="7">
        <f>+IFERROR(Ingresos!O24*Reservas!O24/31,0)</f>
        <v>414.50193548387097</v>
      </c>
      <c r="P24" s="7">
        <f>+IFERROR(Ingresos!P24*Reservas!P24/31,0)</f>
        <v>3571.6016129032255</v>
      </c>
      <c r="Q24" s="7">
        <f>+IFERROR(Ingresos!Q24*Reservas!Q24/31,0)</f>
        <v>3336.7035483870968</v>
      </c>
      <c r="R24" s="7">
        <f>+IFERROR(Ingresos!R24*Reservas!R24/31,0)</f>
        <v>1628.3883870967743</v>
      </c>
      <c r="S24" s="7">
        <f>+IFERROR(Ingresos!S24*Reservas!S24/31,0)</f>
        <v>14229.283870967742</v>
      </c>
      <c r="T24" s="7">
        <f>+IFERROR(Ingresos!T24*Reservas!T24/31,0)</f>
        <v>1601.6564516129033</v>
      </c>
      <c r="U24" s="7">
        <f>+IFERROR(Ingresos!U24*Reservas!U24/31,0)</f>
        <v>1262.2451612903228</v>
      </c>
      <c r="V24" s="7">
        <f>+IFERROR(Ingresos!V24/Reservas!V24,0)</f>
        <v>4730.7846000000009</v>
      </c>
    </row>
    <row r="25" spans="1:22" x14ac:dyDescent="0.3">
      <c r="A25" s="4">
        <v>24</v>
      </c>
      <c r="B25" s="5" t="s">
        <v>2</v>
      </c>
      <c r="C25" s="7">
        <f>+IFERROR(Ingresos!C25*Reservas!C25/31,0)</f>
        <v>4588.391612903225</v>
      </c>
      <c r="D25" s="7">
        <f>+IFERROR(Ingresos!D25*Reservas!D25/31,0)</f>
        <v>12275.980645161291</v>
      </c>
      <c r="E25" s="7">
        <f>+IFERROR(Ingresos!E25*Reservas!E25/31,0)</f>
        <v>11119.624838709677</v>
      </c>
      <c r="F25" s="7">
        <f>+IFERROR(Ingresos!F25*Reservas!F25/31,0)</f>
        <v>86830.331612903232</v>
      </c>
      <c r="G25" s="7">
        <f>+IFERROR(Ingresos!G25*Reservas!G25/31,0)</f>
        <v>10833.447741935484</v>
      </c>
      <c r="H25" s="7">
        <f>+IFERROR(Ingresos!H25*Reservas!H25/31,0)</f>
        <v>4422.3109677419361</v>
      </c>
      <c r="I25" s="7">
        <f>+IFERROR(Ingresos!I25*Reservas!I25/31,0)</f>
        <v>6194.7735483870974</v>
      </c>
      <c r="J25" s="7">
        <f>+IFERROR(Ingresos!J25*Reservas!J25/31,0)</f>
        <v>13340.88</v>
      </c>
      <c r="K25" s="7">
        <f>+IFERROR(Ingresos!K25*Reservas!K25/31,0)</f>
        <v>17308.699999999997</v>
      </c>
      <c r="L25" s="7">
        <f>+IFERROR(Ingresos!L25*Reservas!L25/31,0)</f>
        <v>32573.461935483872</v>
      </c>
      <c r="M25" s="7">
        <f>+IFERROR(Ingresos!M25*Reservas!M25/31,0)</f>
        <v>28627.434193548386</v>
      </c>
      <c r="N25" s="7">
        <f>+IFERROR(Ingresos!N25*Reservas!N25/31,0)</f>
        <v>28606.364516129033</v>
      </c>
      <c r="O25" s="7">
        <f>+IFERROR(Ingresos!O25*Reservas!O25/31,0)</f>
        <v>15650.849032258066</v>
      </c>
      <c r="P25" s="7">
        <f>+IFERROR(Ingresos!P25*Reservas!P25/31,0)</f>
        <v>17355.545806451613</v>
      </c>
      <c r="Q25" s="7">
        <f>+IFERROR(Ingresos!Q25*Reservas!Q25/31,0)</f>
        <v>7758.8193548387098</v>
      </c>
      <c r="R25" s="7">
        <f>+IFERROR(Ingresos!R25*Reservas!R25/31,0)</f>
        <v>11831.504516129033</v>
      </c>
      <c r="S25" s="7">
        <f>+IFERROR(Ingresos!S25*Reservas!S25/31,0)</f>
        <v>42513.653225806454</v>
      </c>
      <c r="T25" s="7">
        <f>+IFERROR(Ingresos!T25*Reservas!T25/31,0)</f>
        <v>23197.686451612903</v>
      </c>
      <c r="U25" s="7">
        <f>+IFERROR(Ingresos!U25*Reservas!U25/31,0)</f>
        <v>9648.0851612903225</v>
      </c>
      <c r="V25" s="7">
        <f>+IFERROR(Ingresos!V25/Reservas!V25,0)</f>
        <v>5566.9077720207251</v>
      </c>
    </row>
    <row r="26" spans="1:22" x14ac:dyDescent="0.3">
      <c r="A26" s="1">
        <v>25</v>
      </c>
      <c r="B26" s="2" t="s">
        <v>2</v>
      </c>
      <c r="C26" s="7">
        <f>+IFERROR(Ingresos!C26*Reservas!C26/31,0)</f>
        <v>400.50516129032258</v>
      </c>
      <c r="D26" s="7">
        <f>+IFERROR(Ingresos!D26*Reservas!D26/31,0)</f>
        <v>3632.7612903225804</v>
      </c>
      <c r="E26" s="7">
        <f>+IFERROR(Ingresos!E26*Reservas!E26/31,0)</f>
        <v>3759.0919354838707</v>
      </c>
      <c r="F26" s="7">
        <f>+IFERROR(Ingresos!F26*Reservas!F26/31,0)</f>
        <v>10679.45806451613</v>
      </c>
      <c r="G26" s="7">
        <f>+IFERROR(Ingresos!G26*Reservas!G26/31,0)</f>
        <v>9984.3483870967739</v>
      </c>
      <c r="H26" s="7">
        <f>+IFERROR(Ingresos!H26*Reservas!H26/31,0)</f>
        <v>11149.324516129032</v>
      </c>
      <c r="I26" s="7">
        <f>+IFERROR(Ingresos!I26*Reservas!I26/31,0)</f>
        <v>4586.3596774193547</v>
      </c>
      <c r="J26" s="7">
        <f>+IFERROR(Ingresos!J26*Reservas!J26/31,0)</f>
        <v>709.62709677419355</v>
      </c>
      <c r="K26" s="7">
        <f>+IFERROR(Ingresos!K26*Reservas!K26/31,0)</f>
        <v>8713.1009677419352</v>
      </c>
      <c r="L26" s="7">
        <f>+IFERROR(Ingresos!L26*Reservas!L26/31,0)</f>
        <v>6754.213548387097</v>
      </c>
      <c r="M26" s="7">
        <f>+IFERROR(Ingresos!M26*Reservas!M26/31,0)</f>
        <v>11993.379677419356</v>
      </c>
      <c r="N26" s="7">
        <f>+IFERROR(Ingresos!N26*Reservas!N26/31,0)</f>
        <v>1984.8980645161289</v>
      </c>
      <c r="O26" s="7">
        <f>+IFERROR(Ingresos!O26*Reservas!O26/31,0)</f>
        <v>1838.4209677419353</v>
      </c>
      <c r="P26" s="7">
        <f>+IFERROR(Ingresos!P26*Reservas!P26/31,0)</f>
        <v>5307.7974193548389</v>
      </c>
      <c r="Q26" s="7">
        <f>+IFERROR(Ingresos!Q26*Reservas!Q26/31,0)</f>
        <v>3640.5832258064515</v>
      </c>
      <c r="R26" s="7">
        <f>+IFERROR(Ingresos!R26*Reservas!R26/31,0)</f>
        <v>4369.8258064516122</v>
      </c>
      <c r="S26" s="7">
        <f>+IFERROR(Ingresos!S26*Reservas!S26/31,0)</f>
        <v>16203.267741935484</v>
      </c>
      <c r="T26" s="7">
        <f>+IFERROR(Ingresos!T26*Reservas!T26/31,0)</f>
        <v>1537.5967741935483</v>
      </c>
      <c r="U26" s="7">
        <f>+IFERROR(Ingresos!U26*Reservas!U26/31,0)</f>
        <v>650.87032258064517</v>
      </c>
      <c r="V26" s="7">
        <f>+IFERROR(Ingresos!V26/Reservas!V26,0)</f>
        <v>4499.9073636363637</v>
      </c>
    </row>
    <row r="27" spans="1:22" x14ac:dyDescent="0.3">
      <c r="A27" s="1">
        <v>26</v>
      </c>
      <c r="B27" s="2" t="s">
        <v>2</v>
      </c>
      <c r="C27" s="7">
        <f>+IFERROR(Ingresos!C27*Reservas!C27/31,0)</f>
        <v>2535.0370967741933</v>
      </c>
      <c r="D27" s="7">
        <f>+IFERROR(Ingresos!D27*Reservas!D27/31,0)</f>
        <v>2204.6451612903224</v>
      </c>
      <c r="E27" s="7">
        <f>+IFERROR(Ingresos!E27*Reservas!E27/31,0)</f>
        <v>7185.1861290322586</v>
      </c>
      <c r="F27" s="7">
        <f>+IFERROR(Ingresos!F27*Reservas!F27/31,0)</f>
        <v>12731.58</v>
      </c>
      <c r="G27" s="7">
        <f>+IFERROR(Ingresos!G27*Reservas!G27/31,0)</f>
        <v>13972.850322580645</v>
      </c>
      <c r="H27" s="7">
        <f>+IFERROR(Ingresos!H27*Reservas!H27/31,0)</f>
        <v>7406.3883870967738</v>
      </c>
      <c r="I27" s="7">
        <f>+IFERROR(Ingresos!I27*Reservas!I27/31,0)</f>
        <v>2819.7083870967745</v>
      </c>
      <c r="J27" s="7">
        <f>+IFERROR(Ingresos!J27*Reservas!J27/31,0)</f>
        <v>7347.9774193548392</v>
      </c>
      <c r="K27" s="7">
        <f>+IFERROR(Ingresos!K27*Reservas!K27/31,0)</f>
        <v>6555.4393548387097</v>
      </c>
      <c r="L27" s="7">
        <f>+IFERROR(Ingresos!L27*Reservas!L27/31,0)</f>
        <v>3106.2141935483869</v>
      </c>
      <c r="M27" s="7">
        <f>+IFERROR(Ingresos!M27*Reservas!M27/31,0)</f>
        <v>11749.973225806451</v>
      </c>
      <c r="N27" s="7">
        <f>+IFERROR(Ingresos!N27*Reservas!N27/31,0)</f>
        <v>484.15612903225809</v>
      </c>
      <c r="O27" s="7">
        <f>+IFERROR(Ingresos!O27*Reservas!O27/31,0)</f>
        <v>983.15516129032267</v>
      </c>
      <c r="P27" s="7">
        <f>+IFERROR(Ingresos!P27*Reservas!P27/31,0)</f>
        <v>891.00290322580656</v>
      </c>
      <c r="Q27" s="7">
        <f>+IFERROR(Ingresos!Q27*Reservas!Q27/31,0)</f>
        <v>19.032258064516128</v>
      </c>
      <c r="R27" s="7">
        <f>+IFERROR(Ingresos!R27*Reservas!R27/31,0)</f>
        <v>2042.8193548387096</v>
      </c>
      <c r="S27" s="7">
        <f>+IFERROR(Ingresos!S27*Reservas!S27/31,0)</f>
        <v>11856.113548387097</v>
      </c>
      <c r="T27" s="7">
        <f>+IFERROR(Ingresos!T27*Reservas!T27/31,0)</f>
        <v>4138.2112903225807</v>
      </c>
      <c r="U27" s="7">
        <f>+IFERROR(Ingresos!U27*Reservas!U27/31,0)</f>
        <v>1216.2658064516129</v>
      </c>
      <c r="V27" s="7">
        <f>+IFERROR(Ingresos!V27/Reservas!V27,0)</f>
        <v>4500.8584615384616</v>
      </c>
    </row>
    <row r="28" spans="1:22" x14ac:dyDescent="0.3">
      <c r="A28" s="1">
        <v>27</v>
      </c>
      <c r="B28" s="2" t="s">
        <v>2</v>
      </c>
      <c r="C28" s="7">
        <f>+IFERROR(Ingresos!C28*Reservas!C28/31,0)</f>
        <v>553.93064516129027</v>
      </c>
      <c r="D28" s="7">
        <f>+IFERROR(Ingresos!D28*Reservas!D28/31,0)</f>
        <v>4612.873548387096</v>
      </c>
      <c r="E28" s="7">
        <f>+IFERROR(Ingresos!E28*Reservas!E28/31,0)</f>
        <v>9681.8719354838704</v>
      </c>
      <c r="F28" s="7">
        <f>+IFERROR(Ingresos!F28*Reservas!F28/31,0)</f>
        <v>29093.401290322578</v>
      </c>
      <c r="G28" s="7">
        <f>+IFERROR(Ingresos!G28*Reservas!G28/31,0)</f>
        <v>14283.546129032258</v>
      </c>
      <c r="H28" s="7">
        <f>+IFERROR(Ingresos!H28*Reservas!H28/31,0)</f>
        <v>5102.7612903225809</v>
      </c>
      <c r="I28" s="7">
        <f>+IFERROR(Ingresos!I28*Reservas!I28/31,0)</f>
        <v>2285.1999999999998</v>
      </c>
      <c r="J28" s="7">
        <f>+IFERROR(Ingresos!J28*Reservas!J28/31,0)</f>
        <v>4653.677419354839</v>
      </c>
      <c r="K28" s="7">
        <f>+IFERROR(Ingresos!K28*Reservas!K28/31,0)</f>
        <v>13848.709354838709</v>
      </c>
      <c r="L28" s="7">
        <f>+IFERROR(Ingresos!L28*Reservas!L28/31,0)</f>
        <v>7671.0854838709665</v>
      </c>
      <c r="M28" s="7">
        <f>+IFERROR(Ingresos!M28*Reservas!M28/31,0)</f>
        <v>10370.014516129033</v>
      </c>
      <c r="N28" s="7">
        <f>+IFERROR(Ingresos!N28*Reservas!N28/31,0)</f>
        <v>4876.4554838709673</v>
      </c>
      <c r="O28" s="7">
        <f>+IFERROR(Ingresos!O28*Reservas!O28/31,0)</f>
        <v>359.68935483870962</v>
      </c>
      <c r="P28" s="7">
        <f>+IFERROR(Ingresos!P28*Reservas!P28/31,0)</f>
        <v>549.52967741935481</v>
      </c>
      <c r="Q28" s="7">
        <f>+IFERROR(Ingresos!Q28*Reservas!Q28/31,0)</f>
        <v>19.032258064516128</v>
      </c>
      <c r="R28" s="7">
        <f>+IFERROR(Ingresos!R28*Reservas!R28/31,0)</f>
        <v>4609.0161290322585</v>
      </c>
      <c r="S28" s="7">
        <f>+IFERROR(Ingresos!S28*Reservas!S28/31,0)</f>
        <v>13791.817741935485</v>
      </c>
      <c r="T28" s="7">
        <f>+IFERROR(Ingresos!T28*Reservas!T28/31,0)</f>
        <v>2585.2451612903228</v>
      </c>
      <c r="U28" s="7">
        <f>+IFERROR(Ingresos!U28*Reservas!U28/31,0)</f>
        <v>125.19322580645161</v>
      </c>
      <c r="V28" s="7">
        <f>+IFERROR(Ingresos!V28/Reservas!V28,0)</f>
        <v>5009.5923636363641</v>
      </c>
    </row>
    <row r="29" spans="1:22" x14ac:dyDescent="0.3">
      <c r="A29" s="1">
        <v>28</v>
      </c>
      <c r="B29" s="2" t="s">
        <v>2</v>
      </c>
      <c r="C29" s="7">
        <f>+IFERROR(Ingresos!C29*Reservas!C29/31,0)</f>
        <v>1656.2641935483871</v>
      </c>
      <c r="D29" s="7">
        <f>+IFERROR(Ingresos!D29*Reservas!D29/31,0)</f>
        <v>2605.592258064516</v>
      </c>
      <c r="E29" s="7">
        <f>+IFERROR(Ingresos!E29*Reservas!E29/31,0)</f>
        <v>14982.970967741934</v>
      </c>
      <c r="F29" s="7">
        <f>+IFERROR(Ingresos!F29*Reservas!F29/31,0)</f>
        <v>3996.5864516129031</v>
      </c>
      <c r="G29" s="7">
        <f>+IFERROR(Ingresos!G29*Reservas!G29/31,0)</f>
        <v>23948.476774193547</v>
      </c>
      <c r="H29" s="7">
        <f>+IFERROR(Ingresos!H29*Reservas!H29/31,0)</f>
        <v>5280.0225806451617</v>
      </c>
      <c r="I29" s="7">
        <f>+IFERROR(Ingresos!I29*Reservas!I29/31,0)</f>
        <v>2810.2787096774196</v>
      </c>
      <c r="J29" s="7">
        <f>+IFERROR(Ingresos!J29*Reservas!J29/31,0)</f>
        <v>11649.081290322581</v>
      </c>
      <c r="K29" s="7">
        <f>+IFERROR(Ingresos!K29*Reservas!K29/31,0)</f>
        <v>20403.839677419357</v>
      </c>
      <c r="L29" s="7">
        <f>+IFERROR(Ingresos!L29*Reservas!L29/31,0)</f>
        <v>28656.369677419352</v>
      </c>
      <c r="M29" s="7">
        <f>+IFERROR(Ingresos!M29*Reservas!M29/31,0)</f>
        <v>20744.427096774194</v>
      </c>
      <c r="N29" s="7">
        <f>+IFERROR(Ingresos!N29*Reservas!N29/31,0)</f>
        <v>9868.3693548387109</v>
      </c>
      <c r="O29" s="7">
        <f>+IFERROR(Ingresos!O29*Reservas!O29/31,0)</f>
        <v>1126.1187096774195</v>
      </c>
      <c r="P29" s="7">
        <f>+IFERROR(Ingresos!P29*Reservas!P29/31,0)</f>
        <v>835.41677419354835</v>
      </c>
      <c r="Q29" s="7">
        <f>+IFERROR(Ingresos!Q29*Reservas!Q29/31,0)</f>
        <v>4789.28</v>
      </c>
      <c r="R29" s="7">
        <f>+IFERROR(Ingresos!R29*Reservas!R29/31,0)</f>
        <v>4811.9651612903217</v>
      </c>
      <c r="S29" s="7">
        <f>+IFERROR(Ingresos!S29*Reservas!S29/31,0)</f>
        <v>9137.4996774193551</v>
      </c>
      <c r="T29" s="7">
        <f>+IFERROR(Ingresos!T29*Reservas!T29/31,0)</f>
        <v>14842.509354838709</v>
      </c>
      <c r="U29" s="7">
        <f>+IFERROR(Ingresos!U29*Reservas!U29/31,0)</f>
        <v>1332.7422580645161</v>
      </c>
      <c r="V29" s="7">
        <f>+IFERROR(Ingresos!V29/Reservas!V29,0)</f>
        <v>5023.8786666666656</v>
      </c>
    </row>
    <row r="30" spans="1:22" x14ac:dyDescent="0.3">
      <c r="A30" s="1">
        <v>29</v>
      </c>
      <c r="B30" s="2" t="s">
        <v>2</v>
      </c>
      <c r="C30" s="7">
        <f>+IFERROR(Ingresos!C30*Reservas!C30/31,0)</f>
        <v>492.56612903225812</v>
      </c>
      <c r="D30" s="7">
        <f>+IFERROR(Ingresos!D30*Reservas!D30/31,0)</f>
        <v>541.63419354838709</v>
      </c>
      <c r="E30" s="7">
        <f>+IFERROR(Ingresos!E30*Reservas!E30/31,0)</f>
        <v>591.49290322580646</v>
      </c>
      <c r="F30" s="7">
        <f>+IFERROR(Ingresos!F30*Reservas!F30/31,0)</f>
        <v>592.06451612903231</v>
      </c>
      <c r="G30" s="7">
        <f>+IFERROR(Ingresos!G30*Reservas!G30/31,0)</f>
        <v>1571.2403225806452</v>
      </c>
      <c r="H30" s="7">
        <f>+IFERROR(Ingresos!H30*Reservas!H30/31,0)</f>
        <v>8783.7670967741942</v>
      </c>
      <c r="I30" s="7">
        <f>+IFERROR(Ingresos!I30*Reservas!I30/31,0)</f>
        <v>4377.0693548387108</v>
      </c>
      <c r="J30" s="7">
        <f>+IFERROR(Ingresos!J30*Reservas!J30/31,0)</f>
        <v>6007.6896774193547</v>
      </c>
      <c r="K30" s="7">
        <f>+IFERROR(Ingresos!K30*Reservas!K30/31,0)</f>
        <v>31225.039677419358</v>
      </c>
      <c r="L30" s="7">
        <f>+IFERROR(Ingresos!L30*Reservas!L30/31,0)</f>
        <v>54727.043225806454</v>
      </c>
      <c r="M30" s="7">
        <f>+IFERROR(Ingresos!M30*Reservas!M30/31,0)</f>
        <v>24843.267096774194</v>
      </c>
      <c r="N30" s="7">
        <f>+IFERROR(Ingresos!N30*Reservas!N30/31,0)</f>
        <v>5947.9654838709685</v>
      </c>
      <c r="O30" s="7">
        <f>+IFERROR(Ingresos!O30*Reservas!O30/31,0)</f>
        <v>159.86193548387098</v>
      </c>
      <c r="P30" s="7">
        <f>+IFERROR(Ingresos!P30*Reservas!P30/31,0)</f>
        <v>596.63225806451612</v>
      </c>
      <c r="Q30" s="7">
        <f>+IFERROR(Ingresos!Q30*Reservas!Q30/31,0)</f>
        <v>0</v>
      </c>
      <c r="R30" s="7">
        <f>+IFERROR(Ingresos!R30*Reservas!R30/31,0)</f>
        <v>2032.5419354838712</v>
      </c>
      <c r="S30" s="7">
        <f>+IFERROR(Ingresos!S30*Reservas!S30/31,0)</f>
        <v>4050.8129032258066</v>
      </c>
      <c r="T30" s="7">
        <f>+IFERROR(Ingresos!T30*Reservas!T30/31,0)</f>
        <v>14981.858064516131</v>
      </c>
      <c r="U30" s="7">
        <f>+IFERROR(Ingresos!U30*Reservas!U30/31,0)</f>
        <v>0</v>
      </c>
      <c r="V30" s="7">
        <f>+IFERROR(Ingresos!V30/Reservas!V30,0)</f>
        <v>4661.2175925925922</v>
      </c>
    </row>
    <row r="31" spans="1:22" x14ac:dyDescent="0.3">
      <c r="A31" s="4">
        <v>30</v>
      </c>
      <c r="B31" s="5" t="s">
        <v>4</v>
      </c>
      <c r="C31" s="7">
        <f>+IFERROR(Ingresos!C31*Reservas!C31/31,0)</f>
        <v>5252.64</v>
      </c>
      <c r="D31" s="7">
        <f>+IFERROR(Ingresos!D31*Reservas!D31/31,0)</f>
        <v>41016.857741935477</v>
      </c>
      <c r="E31" s="7">
        <f>+IFERROR(Ingresos!E31*Reservas!E31/31,0)</f>
        <v>16411.224193548387</v>
      </c>
      <c r="F31" s="7">
        <f>+IFERROR(Ingresos!F31*Reservas!F31/31,0)</f>
        <v>15695.507096774192</v>
      </c>
      <c r="G31" s="7">
        <f>+IFERROR(Ingresos!G31*Reservas!G31/31,0)</f>
        <v>28555.4</v>
      </c>
      <c r="H31" s="7">
        <f>+IFERROR(Ingresos!H31*Reservas!H31/31,0)</f>
        <v>48055.072258064516</v>
      </c>
      <c r="I31" s="7">
        <f>+IFERROR(Ingresos!I31*Reservas!I31/31,0)</f>
        <v>37405.223225806447</v>
      </c>
      <c r="J31" s="7">
        <f>+IFERROR(Ingresos!J31*Reservas!J31/31,0)</f>
        <v>43155.270967741933</v>
      </c>
      <c r="K31" s="7">
        <f>+IFERROR(Ingresos!K31*Reservas!K31/31,0)</f>
        <v>71982.447096774195</v>
      </c>
      <c r="L31" s="7">
        <f>+IFERROR(Ingresos!L31*Reservas!L31/31,0)</f>
        <v>16514.004838709676</v>
      </c>
      <c r="M31" s="7">
        <f>+IFERROR(Ingresos!M31*Reservas!M31/31,0)</f>
        <v>39640.959677419356</v>
      </c>
      <c r="N31" s="7">
        <f>+IFERROR(Ingresos!N31*Reservas!N31/31,0)</f>
        <v>3915.0258064516129</v>
      </c>
      <c r="O31" s="7">
        <f>+IFERROR(Ingresos!O31*Reservas!O31/31,0)</f>
        <v>19489.380645161291</v>
      </c>
      <c r="P31" s="7">
        <f>+IFERROR(Ingresos!P31*Reservas!P31/31,0)</f>
        <v>16255.919032258063</v>
      </c>
      <c r="Q31" s="7">
        <f>+IFERROR(Ingresos!Q31*Reservas!Q31/31,0)</f>
        <v>17133.780645161289</v>
      </c>
      <c r="R31" s="7">
        <f>+IFERROR(Ingresos!R31*Reservas!R31/31,0)</f>
        <v>32514.754838709679</v>
      </c>
      <c r="S31" s="7">
        <f>+IFERROR(Ingresos!S31*Reservas!S31/31,0)</f>
        <v>42463.427741935484</v>
      </c>
      <c r="T31" s="7">
        <f>+IFERROR(Ingresos!T31*Reservas!T31/31,0)</f>
        <v>17222.484193548389</v>
      </c>
      <c r="U31" s="7">
        <f>+IFERROR(Ingresos!U31*Reservas!U31/31,0)</f>
        <v>23528.277419354843</v>
      </c>
      <c r="V31" s="7">
        <f>+IFERROR(Ingresos!V31/Reservas!V31,0)</f>
        <v>7814.8307253885987</v>
      </c>
    </row>
    <row r="32" spans="1:22" x14ac:dyDescent="0.3">
      <c r="A32" s="1">
        <v>32</v>
      </c>
      <c r="B32" s="2" t="s">
        <v>7</v>
      </c>
      <c r="C32" s="7">
        <f>+IFERROR(Ingresos!C32*Reservas!C32/31,0)</f>
        <v>0</v>
      </c>
      <c r="D32" s="7">
        <f>+IFERROR(Ingresos!D32*Reservas!D32/31,0)</f>
        <v>0</v>
      </c>
      <c r="E32" s="7">
        <f>+IFERROR(Ingresos!E32*Reservas!E32/31,0)</f>
        <v>0</v>
      </c>
      <c r="F32" s="7">
        <f>+IFERROR(Ingresos!F32*Reservas!F32/31,0)</f>
        <v>0</v>
      </c>
      <c r="G32" s="7">
        <f>+IFERROR(Ingresos!G32*Reservas!G32/31,0)</f>
        <v>2713.1032258064515</v>
      </c>
      <c r="H32" s="7">
        <f>+IFERROR(Ingresos!H32*Reservas!H32/31,0)</f>
        <v>8149.0503225806451</v>
      </c>
      <c r="I32" s="7">
        <f>+IFERROR(Ingresos!I32*Reservas!I32/31,0)</f>
        <v>3391.3661290322584</v>
      </c>
      <c r="J32" s="7">
        <f>+IFERROR(Ingresos!J32*Reservas!J32/31,0)</f>
        <v>0</v>
      </c>
      <c r="K32" s="7">
        <f>+IFERROR(Ingresos!K32*Reservas!K32/31,0)</f>
        <v>2713.1032258064515</v>
      </c>
      <c r="L32" s="7">
        <f>+IFERROR(Ingresos!L32*Reservas!L32/31,0)</f>
        <v>0</v>
      </c>
      <c r="M32" s="7">
        <f>+IFERROR(Ingresos!M32*Reservas!M32/31,0)</f>
        <v>0</v>
      </c>
      <c r="N32" s="7">
        <f>+IFERROR(Ingresos!N32*Reservas!N32/31,0)</f>
        <v>33564.424193548395</v>
      </c>
      <c r="O32" s="7">
        <f>+IFERROR(Ingresos!O32*Reservas!O32/31,0)</f>
        <v>0</v>
      </c>
      <c r="P32" s="7">
        <f>+IFERROR(Ingresos!P32*Reservas!P32/31,0)</f>
        <v>0</v>
      </c>
      <c r="Q32" s="7">
        <f>+IFERROR(Ingresos!Q32*Reservas!Q32/31,0)</f>
        <v>20218.457419354836</v>
      </c>
      <c r="R32" s="7">
        <f>+IFERROR(Ingresos!R32*Reservas!R32/31,0)</f>
        <v>729734.51451612904</v>
      </c>
      <c r="S32" s="7">
        <f>+IFERROR(Ingresos!S32*Reservas!S32/31,0)</f>
        <v>23373.919354838708</v>
      </c>
      <c r="T32" s="7">
        <f>+IFERROR(Ingresos!T32*Reservas!T32/31,0)</f>
        <v>27583.215483870968</v>
      </c>
      <c r="U32" s="7">
        <f>+IFERROR(Ingresos!U32*Reservas!U32/31,0)</f>
        <v>6782.7580645161288</v>
      </c>
      <c r="V32" s="7">
        <f>+IFERROR(Ingresos!V32/Reservas!V32,0)</f>
        <v>34131.123571428572</v>
      </c>
    </row>
    <row r="33" spans="1:22" x14ac:dyDescent="0.3">
      <c r="A33" s="1">
        <v>33</v>
      </c>
      <c r="B33" s="2" t="s">
        <v>5</v>
      </c>
      <c r="C33" s="7">
        <f>+IFERROR(Ingresos!C33*Reservas!C33/31,0)</f>
        <v>0</v>
      </c>
      <c r="D33" s="7">
        <f>+IFERROR(Ingresos!D33*Reservas!D33/31,0)</f>
        <v>7750.5</v>
      </c>
      <c r="E33" s="7">
        <f>+IFERROR(Ingresos!E33*Reservas!E33/31,0)</f>
        <v>1644.3045161290324</v>
      </c>
      <c r="F33" s="7">
        <f>+IFERROR(Ingresos!F33*Reservas!F33/31,0)</f>
        <v>0</v>
      </c>
      <c r="G33" s="7">
        <f>+IFERROR(Ingresos!G33*Reservas!G33/31,0)</f>
        <v>28355.70612903226</v>
      </c>
      <c r="H33" s="7">
        <f>+IFERROR(Ingresos!H33*Reservas!H33/31,0)</f>
        <v>0</v>
      </c>
      <c r="I33" s="7">
        <f>+IFERROR(Ingresos!I33*Reservas!I33/31,0)</f>
        <v>2466.4580645161291</v>
      </c>
      <c r="J33" s="7">
        <f>+IFERROR(Ingresos!J33*Reservas!J33/31,0)</f>
        <v>27773.407741935484</v>
      </c>
      <c r="K33" s="7">
        <f>+IFERROR(Ingresos!K33*Reservas!K33/31,0)</f>
        <v>26042.710645161293</v>
      </c>
      <c r="L33" s="7">
        <f>+IFERROR(Ingresos!L33*Reservas!L33/31,0)</f>
        <v>35414.136774193546</v>
      </c>
      <c r="M33" s="7">
        <f>+IFERROR(Ingresos!M33*Reservas!M33/31,0)</f>
        <v>6451.6129032258068</v>
      </c>
      <c r="N33" s="7">
        <f>+IFERROR(Ingresos!N33*Reservas!N33/31,0)</f>
        <v>185580.92903225805</v>
      </c>
      <c r="O33" s="7">
        <f>+IFERROR(Ingresos!O33*Reservas!O33/31,0)</f>
        <v>0</v>
      </c>
      <c r="P33" s="7">
        <f>+IFERROR(Ingresos!P33*Reservas!P33/31,0)</f>
        <v>2398.2548387096772</v>
      </c>
      <c r="Q33" s="7">
        <f>+IFERROR(Ingresos!Q33*Reservas!Q33/31,0)</f>
        <v>5258.503548387097</v>
      </c>
      <c r="R33" s="7">
        <f>+IFERROR(Ingresos!R33*Reservas!R33/31,0)</f>
        <v>14881.346774193549</v>
      </c>
      <c r="S33" s="7">
        <f>+IFERROR(Ingresos!S33*Reservas!S33/31,0)</f>
        <v>559.52129032258063</v>
      </c>
      <c r="T33" s="7">
        <f>+IFERROR(Ingresos!T33*Reservas!T33/31,0)</f>
        <v>4239.2235483870963</v>
      </c>
      <c r="U33" s="7">
        <f>+IFERROR(Ingresos!U33*Reservas!U33/31,0)</f>
        <v>0</v>
      </c>
      <c r="V33" s="7">
        <f>+IFERROR(Ingresos!V33/Reservas!V33,0)</f>
        <v>25155.009253731347</v>
      </c>
    </row>
    <row r="34" spans="1:22" x14ac:dyDescent="0.3">
      <c r="A34" s="1">
        <v>34</v>
      </c>
      <c r="B34" s="2" t="s">
        <v>6</v>
      </c>
      <c r="C34" s="7">
        <f>+IFERROR(Ingresos!C34*Reservas!C34/31,0)</f>
        <v>0</v>
      </c>
      <c r="D34" s="7">
        <f>+IFERROR(Ingresos!D34*Reservas!D34/31,0)</f>
        <v>6345.9870967741936</v>
      </c>
      <c r="E34" s="7">
        <f>+IFERROR(Ingresos!E34*Reservas!E34/31,0)</f>
        <v>0</v>
      </c>
      <c r="F34" s="7">
        <f>+IFERROR(Ingresos!F34*Reservas!F34/31,0)</f>
        <v>12045.676774193547</v>
      </c>
      <c r="G34" s="7">
        <f>+IFERROR(Ingresos!G34*Reservas!G34/31,0)</f>
        <v>23859.405161290324</v>
      </c>
      <c r="H34" s="7">
        <f>+IFERROR(Ingresos!H34*Reservas!H34/31,0)</f>
        <v>0</v>
      </c>
      <c r="I34" s="7">
        <f>+IFERROR(Ingresos!I34*Reservas!I34/31,0)</f>
        <v>2466.4580645161291</v>
      </c>
      <c r="J34" s="7">
        <f>+IFERROR(Ingresos!J34*Reservas!J34/31,0)</f>
        <v>0</v>
      </c>
      <c r="K34" s="7">
        <f>+IFERROR(Ingresos!K34*Reservas!K34/31,0)</f>
        <v>13350.846451612902</v>
      </c>
      <c r="L34" s="7">
        <f>+IFERROR(Ingresos!L34*Reservas!L34/31,0)</f>
        <v>52250.826774193549</v>
      </c>
      <c r="M34" s="7">
        <f>+IFERROR(Ingresos!M34*Reservas!M34/31,0)</f>
        <v>0</v>
      </c>
      <c r="N34" s="7">
        <f>+IFERROR(Ingresos!N34*Reservas!N34/31,0)</f>
        <v>151112.10838709679</v>
      </c>
      <c r="O34" s="7">
        <f>+IFERROR(Ingresos!O34*Reservas!O34/31,0)</f>
        <v>5723.195806451613</v>
      </c>
      <c r="P34" s="7">
        <f>+IFERROR(Ingresos!P34*Reservas!P34/31,0)</f>
        <v>0</v>
      </c>
      <c r="Q34" s="7">
        <f>+IFERROR(Ingresos!Q34*Reservas!Q34/31,0)</f>
        <v>0</v>
      </c>
      <c r="R34" s="7">
        <f>+IFERROR(Ingresos!R34*Reservas!R34/31,0)</f>
        <v>0</v>
      </c>
      <c r="S34" s="7">
        <f>+IFERROR(Ingresos!S34*Reservas!S34/31,0)</f>
        <v>0</v>
      </c>
      <c r="T34" s="7">
        <f>+IFERROR(Ingresos!T34*Reservas!T34/31,0)</f>
        <v>0</v>
      </c>
      <c r="U34" s="7">
        <f>+IFERROR(Ingresos!U34*Reservas!U34/31,0)</f>
        <v>0</v>
      </c>
      <c r="V34" s="7">
        <f>+IFERROR(Ingresos!V34/Reservas!V34,0)</f>
        <v>22516.048815789472</v>
      </c>
    </row>
    <row r="35" spans="1:22" x14ac:dyDescent="0.3">
      <c r="B35" s="5" t="s">
        <v>11</v>
      </c>
      <c r="C35" s="13">
        <f>+IFERROR(Ingresos!C35/(31*34),0)</f>
        <v>339.88721062618589</v>
      </c>
      <c r="D35" s="13">
        <f>+IFERROR(Ingresos!D35/(31*34),0)</f>
        <v>487.29657495256168</v>
      </c>
      <c r="E35" s="13">
        <f>+IFERROR(Ingresos!E35/(31*34),0)</f>
        <v>674.22722011385213</v>
      </c>
      <c r="F35" s="13">
        <f>+IFERROR(Ingresos!F35/(31*34),0)</f>
        <v>944.11376660341568</v>
      </c>
      <c r="G35" s="13">
        <f>+IFERROR(Ingresos!G35/(31*34),0)</f>
        <v>1400.9004459203034</v>
      </c>
      <c r="H35" s="13">
        <f>+IFERROR(Ingresos!H35/(31*34),0)</f>
        <v>996.7688330170779</v>
      </c>
      <c r="I35" s="13">
        <f>+IFERROR(Ingresos!I35/(31*34),0)</f>
        <v>1034.7051897533206</v>
      </c>
      <c r="J35" s="13">
        <f>+IFERROR(Ingresos!J35/(31*34),0)</f>
        <v>1188.6051612903225</v>
      </c>
      <c r="K35" s="13">
        <f>+IFERROR(Ingresos!K35/(31*34),0)</f>
        <v>1235.9549905123338</v>
      </c>
      <c r="L35" s="13">
        <f>+IFERROR(Ingresos!L35/(31*34),0)</f>
        <v>1354.2975616698295</v>
      </c>
      <c r="M35" s="13">
        <f>+IFERROR(Ingresos!M35/(31*34),0)</f>
        <v>837.77275142314977</v>
      </c>
      <c r="N35" s="13">
        <f>+IFERROR(Ingresos!N35/(31*34),0)</f>
        <v>2534.7179981024674</v>
      </c>
      <c r="O35" s="13">
        <f>+IFERROR(Ingresos!O35/(31*34),0)</f>
        <v>356.91404174573057</v>
      </c>
      <c r="P35" s="13">
        <f>+IFERROR(Ingresos!P35/(31*34),0)</f>
        <v>378.8508538899431</v>
      </c>
      <c r="Q35" s="13">
        <f>+IFERROR(Ingresos!Q35/(31*34),0)</f>
        <v>663.58717267552197</v>
      </c>
      <c r="R35" s="13">
        <f>+IFERROR(Ingresos!R35/(31*34),0)</f>
        <v>2312.6921062618594</v>
      </c>
      <c r="S35" s="13">
        <f>+IFERROR(Ingresos!S35/(31*34),0)</f>
        <v>1045.3555028462999</v>
      </c>
      <c r="T35" s="13">
        <f>+IFERROR(Ingresos!T35/(31*34),0)</f>
        <v>826.15231499051242</v>
      </c>
      <c r="U35" s="13">
        <f>+IFERROR(Ingresos!U35/(31*34),0)</f>
        <v>414.97751423149896</v>
      </c>
      <c r="V35" s="13">
        <f>+IFERROR(Ingresos!V35/Reservas!V35,0)</f>
        <v>5508.1782971711064</v>
      </c>
    </row>
    <row r="36" spans="1:22" x14ac:dyDescent="0.3"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5D82-61A6-415D-99A5-3CFF4E0C398B}">
  <dimension ref="A1:U35"/>
  <sheetViews>
    <sheetView tabSelected="1" topLeftCell="A19" workbookViewId="0">
      <selection activeCell="N35" sqref="N35"/>
    </sheetView>
  </sheetViews>
  <sheetFormatPr defaultRowHeight="14.4" x14ac:dyDescent="0.3"/>
  <cols>
    <col min="2" max="2" width="16.77734375" bestFit="1" customWidth="1"/>
    <col min="3" max="3" width="10.77734375" bestFit="1" customWidth="1"/>
    <col min="4" max="14" width="10.33203125" bestFit="1" customWidth="1"/>
    <col min="15" max="16" width="9.33203125" bestFit="1" customWidth="1"/>
    <col min="17" max="20" width="10.33203125" bestFit="1" customWidth="1"/>
    <col min="21" max="21" width="9.33203125" bestFit="1" customWidth="1"/>
  </cols>
  <sheetData>
    <row r="1" spans="1:21" x14ac:dyDescent="0.3">
      <c r="A1" s="8"/>
      <c r="B1" s="8" t="s">
        <v>13</v>
      </c>
      <c r="C1" s="17">
        <v>45292</v>
      </c>
      <c r="D1" s="17">
        <f>+EOMONTH(C1,0)+1</f>
        <v>45323</v>
      </c>
      <c r="E1" s="17">
        <f t="shared" ref="E1:U1" si="0">+EOMONTH(D1,0)+1</f>
        <v>45352</v>
      </c>
      <c r="F1" s="17">
        <f t="shared" si="0"/>
        <v>45383</v>
      </c>
      <c r="G1" s="17">
        <f t="shared" si="0"/>
        <v>45413</v>
      </c>
      <c r="H1" s="17">
        <f t="shared" si="0"/>
        <v>45444</v>
      </c>
      <c r="I1" s="17">
        <f t="shared" si="0"/>
        <v>45474</v>
      </c>
      <c r="J1" s="17">
        <f t="shared" si="0"/>
        <v>45505</v>
      </c>
      <c r="K1" s="17">
        <f t="shared" si="0"/>
        <v>45536</v>
      </c>
      <c r="L1" s="17">
        <f t="shared" si="0"/>
        <v>45566</v>
      </c>
      <c r="M1" s="17">
        <f t="shared" si="0"/>
        <v>45597</v>
      </c>
      <c r="N1" s="17">
        <f t="shared" si="0"/>
        <v>45627</v>
      </c>
      <c r="O1" s="17">
        <f t="shared" si="0"/>
        <v>45658</v>
      </c>
      <c r="P1" s="17">
        <f t="shared" si="0"/>
        <v>45689</v>
      </c>
      <c r="Q1" s="17">
        <f t="shared" si="0"/>
        <v>45717</v>
      </c>
      <c r="R1" s="17">
        <f t="shared" si="0"/>
        <v>45748</v>
      </c>
      <c r="S1" s="17">
        <f t="shared" si="0"/>
        <v>45778</v>
      </c>
      <c r="T1" s="17">
        <f t="shared" si="0"/>
        <v>45809</v>
      </c>
      <c r="U1" s="17">
        <f t="shared" si="0"/>
        <v>45839</v>
      </c>
    </row>
    <row r="2" spans="1:21" x14ac:dyDescent="0.3">
      <c r="A2" s="7">
        <f>+COUNTIFS(Ingresos!$B:$B,'Datos Por tipo'!$B2)</f>
        <v>11</v>
      </c>
      <c r="B2" s="2" t="s">
        <v>8</v>
      </c>
      <c r="C2" s="7">
        <f>+SUMIFS(Ingresos!C:C,Ingresos!$B:$B,'Datos Por tipo'!$B2)</f>
        <v>148042.29</v>
      </c>
      <c r="D2" s="7">
        <f>+SUMIFS(Ingresos!D:D,Ingresos!$B:$B,'Datos Por tipo'!$B2)</f>
        <v>103641.01999999999</v>
      </c>
      <c r="E2" s="7">
        <f>+SUMIFS(Ingresos!E:E,Ingresos!$B:$B,'Datos Por tipo'!$B2)</f>
        <v>191968.82</v>
      </c>
      <c r="F2" s="7">
        <f>+SUMIFS(Ingresos!F:F,Ingresos!$B:$B,'Datos Por tipo'!$B2)</f>
        <v>183375.36000000002</v>
      </c>
      <c r="G2" s="7">
        <f>+SUMIFS(Ingresos!G:G,Ingresos!$B:$B,'Datos Por tipo'!$B2)</f>
        <v>420677.35</v>
      </c>
      <c r="H2" s="7">
        <f>+SUMIFS(Ingresos!H:H,Ingresos!$B:$B,'Datos Por tipo'!$B2)</f>
        <v>304608.30000000005</v>
      </c>
      <c r="I2" s="7">
        <f>+SUMIFS(Ingresos!I:I,Ingresos!$B:$B,'Datos Por tipo'!$B2)</f>
        <v>366666.47999999992</v>
      </c>
      <c r="J2" s="7">
        <f>+SUMIFS(Ingresos!J:J,Ingresos!$B:$B,'Datos Por tipo'!$B2)</f>
        <v>376426.18</v>
      </c>
      <c r="K2" s="7">
        <f>+SUMIFS(Ingresos!K:K,Ingresos!$B:$B,'Datos Por tipo'!$B2)</f>
        <v>332073.64999999997</v>
      </c>
      <c r="L2" s="7">
        <f>+SUMIFS(Ingresos!L:L,Ingresos!$B:$B,'Datos Por tipo'!$B2)</f>
        <v>321959.99</v>
      </c>
      <c r="M2" s="7">
        <f>+SUMIFS(Ingresos!M:M,Ingresos!$B:$B,'Datos Por tipo'!$B2)</f>
        <v>186940.98999999996</v>
      </c>
      <c r="N2" s="7">
        <f>+SUMIFS(Ingresos!N:N,Ingresos!$B:$B,'Datos Por tipo'!$B2)</f>
        <v>159587.06</v>
      </c>
      <c r="O2" s="7">
        <f>+SUMIFS(Ingresos!O:O,Ingresos!$B:$B,'Datos Por tipo'!$B2)</f>
        <v>72993.2</v>
      </c>
      <c r="P2" s="7">
        <f>+SUMIFS(Ingresos!P:P,Ingresos!$B:$B,'Datos Por tipo'!$B2)</f>
        <v>101185.99</v>
      </c>
      <c r="Q2" s="7">
        <f>+SUMIFS(Ingresos!Q:Q,Ingresos!$B:$B,'Datos Por tipo'!$B2)</f>
        <v>43523.97</v>
      </c>
      <c r="R2" s="7">
        <f>+SUMIFS(Ingresos!R:R,Ingresos!$B:$B,'Datos Por tipo'!$B2)</f>
        <v>104548.41</v>
      </c>
      <c r="S2" s="7">
        <f>+SUMIFS(Ingresos!S:S,Ingresos!$B:$B,'Datos Por tipo'!$B2)</f>
        <v>190718.42</v>
      </c>
      <c r="T2" s="7">
        <f>+SUMIFS(Ingresos!T:T,Ingresos!$B:$B,'Datos Por tipo'!$B2)</f>
        <v>202213.97999999998</v>
      </c>
      <c r="U2" s="7">
        <f>+SUMIFS(Ingresos!U:U,Ingresos!$B:$B,'Datos Por tipo'!$B2)</f>
        <v>87876.48000000001</v>
      </c>
    </row>
    <row r="3" spans="1:21" x14ac:dyDescent="0.3">
      <c r="A3" s="7">
        <f>+COUNTIFS(Ingresos!$B:$B,'Datos Por tipo'!$B3)</f>
        <v>8</v>
      </c>
      <c r="B3" s="2" t="s">
        <v>3</v>
      </c>
      <c r="C3" s="7">
        <f>+SUMIFS(Ingresos!C:C,Ingresos!$B:$B,'Datos Por tipo'!$B3)</f>
        <v>23483.850000000002</v>
      </c>
      <c r="D3" s="7">
        <f>+SUMIFS(Ingresos!D:D,Ingresos!$B:$B,'Datos Por tipo'!$B3)</f>
        <v>3800</v>
      </c>
      <c r="E3" s="7">
        <f>+SUMIFS(Ingresos!E:E,Ingresos!$B:$B,'Datos Por tipo'!$B3)</f>
        <v>168352.72</v>
      </c>
      <c r="F3" s="7">
        <f>+SUMIFS(Ingresos!F:F,Ingresos!$B:$B,'Datos Por tipo'!$B3)</f>
        <v>106777.59000000001</v>
      </c>
      <c r="G3" s="7">
        <f>+SUMIFS(Ingresos!G:G,Ingresos!$B:$B,'Datos Por tipo'!$B3)</f>
        <v>266226.15000000002</v>
      </c>
      <c r="H3" s="7">
        <f>+SUMIFS(Ingresos!H:H,Ingresos!$B:$B,'Datos Por tipo'!$B3)</f>
        <v>160957.84999999998</v>
      </c>
      <c r="I3" s="7">
        <f>+SUMIFS(Ingresos!I:I,Ingresos!$B:$B,'Datos Por tipo'!$B3)</f>
        <v>244334.74</v>
      </c>
      <c r="J3" s="7">
        <f>+SUMIFS(Ingresos!J:J,Ingresos!$B:$B,'Datos Por tipo'!$B3)</f>
        <v>303780.39</v>
      </c>
      <c r="K3" s="7">
        <f>+SUMIFS(Ingresos!K:K,Ingresos!$B:$B,'Datos Por tipo'!$B3)</f>
        <v>188421.37</v>
      </c>
      <c r="L3" s="7">
        <f>+SUMIFS(Ingresos!L:L,Ingresos!$B:$B,'Datos Por tipo'!$B3)</f>
        <v>176953.47</v>
      </c>
      <c r="M3" s="7">
        <f>+SUMIFS(Ingresos!M:M,Ingresos!$B:$B,'Datos Por tipo'!$B3)</f>
        <v>61404.58</v>
      </c>
      <c r="N3" s="7">
        <f>+SUMIFS(Ingresos!N:N,Ingresos!$B:$B,'Datos Por tipo'!$B3)</f>
        <v>84167.909999999989</v>
      </c>
      <c r="O3" s="7">
        <f>+SUMIFS(Ingresos!O:O,Ingresos!$B:$B,'Datos Por tipo'!$B3)</f>
        <v>63775.95</v>
      </c>
      <c r="P3" s="7">
        <f>+SUMIFS(Ingresos!P:P,Ingresos!$B:$B,'Datos Por tipo'!$B3)</f>
        <v>28505.71</v>
      </c>
      <c r="Q3" s="7">
        <f>+SUMIFS(Ingresos!Q:Q,Ingresos!$B:$B,'Datos Por tipo'!$B3)</f>
        <v>76538.55</v>
      </c>
      <c r="R3" s="7">
        <f>+SUMIFS(Ingresos!R:R,Ingresos!$B:$B,'Datos Por tipo'!$B3)</f>
        <v>143763.47999999998</v>
      </c>
      <c r="S3" s="7">
        <f>+SUMIFS(Ingresos!S:S,Ingresos!$B:$B,'Datos Por tipo'!$B3)</f>
        <v>149360.46000000002</v>
      </c>
      <c r="T3" s="7">
        <f>+SUMIFS(Ingresos!T:T,Ingresos!$B:$B,'Datos Por tipo'!$B3)</f>
        <v>117299.1</v>
      </c>
      <c r="U3" s="7">
        <f>+SUMIFS(Ingresos!U:U,Ingresos!$B:$B,'Datos Por tipo'!$B3)</f>
        <v>56734.28</v>
      </c>
    </row>
    <row r="4" spans="1:21" x14ac:dyDescent="0.3">
      <c r="A4" s="7">
        <f>+COUNTIFS(Ingresos!$B:$B,'Datos Por tipo'!$B4)</f>
        <v>10</v>
      </c>
      <c r="B4" s="2" t="s">
        <v>2</v>
      </c>
      <c r="C4" s="7">
        <f>+SUMIFS(Ingresos!C:C,Ingresos!$B:$B,'Datos Por tipo'!$B4)</f>
        <v>146007.02000000002</v>
      </c>
      <c r="D4" s="7">
        <f>+SUMIFS(Ingresos!D:D,Ingresos!$B:$B,'Datos Por tipo'!$B4)</f>
        <v>211125.63999999998</v>
      </c>
      <c r="E4" s="7">
        <f>+SUMIFS(Ingresos!E:E,Ingresos!$B:$B,'Datos Por tipo'!$B4)</f>
        <v>268299.67999999993</v>
      </c>
      <c r="F4" s="7">
        <f>+SUMIFS(Ingresos!F:F,Ingresos!$B:$B,'Datos Por tipo'!$B4)</f>
        <v>590777.73</v>
      </c>
      <c r="G4" s="7">
        <f>+SUMIFS(Ingresos!G:G,Ingresos!$B:$B,'Datos Por tipo'!$B4)</f>
        <v>448858.93</v>
      </c>
      <c r="H4" s="7">
        <f>+SUMIFS(Ingresos!H:H,Ingresos!$B:$B,'Datos Por tipo'!$B4)</f>
        <v>394898.93</v>
      </c>
      <c r="I4" s="7">
        <f>+SUMIFS(Ingresos!I:I,Ingresos!$B:$B,'Datos Por tipo'!$B4)</f>
        <v>285461.21999999997</v>
      </c>
      <c r="J4" s="7">
        <f>+SUMIFS(Ingresos!J:J,Ingresos!$B:$B,'Datos Por tipo'!$B4)</f>
        <v>338102.3</v>
      </c>
      <c r="K4" s="7">
        <f>+SUMIFS(Ingresos!K:K,Ingresos!$B:$B,'Datos Por tipo'!$B4)</f>
        <v>495768.01999999996</v>
      </c>
      <c r="L4" s="7">
        <f>+SUMIFS(Ingresos!L:L,Ingresos!$B:$B,'Datos Por tipo'!$B4)</f>
        <v>538177.87</v>
      </c>
      <c r="M4" s="7">
        <f>+SUMIFS(Ingresos!M:M,Ingresos!$B:$B,'Datos Por tipo'!$B4)</f>
        <v>512742.25999999995</v>
      </c>
      <c r="N4" s="7">
        <f>+SUMIFS(Ingresos!N:N,Ingresos!$B:$B,'Datos Por tipo'!$B4)</f>
        <v>255876.65999999997</v>
      </c>
      <c r="O4" s="7">
        <f>+SUMIFS(Ingresos!O:O,Ingresos!$B:$B,'Datos Por tipo'!$B4)</f>
        <v>119861.47999999998</v>
      </c>
      <c r="P4" s="7">
        <f>+SUMIFS(Ingresos!P:P,Ingresos!$B:$B,'Datos Por tipo'!$B4)</f>
        <v>176451.53999999998</v>
      </c>
      <c r="Q4" s="7">
        <f>+SUMIFS(Ingresos!Q:Q,Ingresos!$B:$B,'Datos Por tipo'!$B4)</f>
        <v>367443.74000000005</v>
      </c>
      <c r="R4" s="7">
        <f>+SUMIFS(Ingresos!R:R,Ingresos!$B:$B,'Datos Por tipo'!$B4)</f>
        <v>256069.35000000003</v>
      </c>
      <c r="S4" s="7">
        <f>+SUMIFS(Ingresos!S:S,Ingresos!$B:$B,'Datos Por tipo'!$B4)</f>
        <v>512618.33</v>
      </c>
      <c r="T4" s="7">
        <f>+SUMIFS(Ingresos!T:T,Ingresos!$B:$B,'Datos Por tipo'!$B4)</f>
        <v>341239.3</v>
      </c>
      <c r="U4" s="7">
        <f>+SUMIFS(Ingresos!U:U,Ingresos!$B:$B,'Datos Por tipo'!$B4)</f>
        <v>177784.77999999997</v>
      </c>
    </row>
    <row r="5" spans="1:21" x14ac:dyDescent="0.3">
      <c r="A5" s="7">
        <f>+COUNTIFS(Ingresos!$B:$B,'Datos Por tipo'!$B5)</f>
        <v>1</v>
      </c>
      <c r="B5" s="2" t="s">
        <v>4</v>
      </c>
      <c r="C5" s="7">
        <f>+SUMIFS(Ingresos!C:C,Ingresos!$B:$B,'Datos Por tipo'!$B5)</f>
        <v>40707.96</v>
      </c>
      <c r="D5" s="7">
        <f>+SUMIFS(Ingresos!D:D,Ingresos!$B:$B,'Datos Por tipo'!$B5)</f>
        <v>97809.43</v>
      </c>
      <c r="E5" s="7">
        <f>+SUMIFS(Ingresos!E:E,Ingresos!$B:$B,'Datos Por tipo'!$B5)</f>
        <v>56527.55</v>
      </c>
      <c r="F5" s="7">
        <f>+SUMIFS(Ingresos!F:F,Ingresos!$B:$B,'Datos Por tipo'!$B5)</f>
        <v>60820.09</v>
      </c>
      <c r="G5" s="7">
        <f>+SUMIFS(Ingresos!G:G,Ingresos!$B:$B,'Datos Por tipo'!$B5)</f>
        <v>88521.74</v>
      </c>
      <c r="H5" s="7">
        <f>+SUMIFS(Ingresos!H:H,Ingresos!$B:$B,'Datos Por tipo'!$B5)</f>
        <v>124142.27</v>
      </c>
      <c r="I5" s="7">
        <f>+SUMIFS(Ingresos!I:I,Ingresos!$B:$B,'Datos Por tipo'!$B5)</f>
        <v>96630.16</v>
      </c>
      <c r="J5" s="7">
        <f>+SUMIFS(Ingresos!J:J,Ingresos!$B:$B,'Datos Por tipo'!$B5)</f>
        <v>111484.45</v>
      </c>
      <c r="K5" s="7">
        <f>+SUMIFS(Ingresos!K:K,Ingresos!$B:$B,'Datos Por tipo'!$B5)</f>
        <v>123969.77</v>
      </c>
      <c r="L5" s="7">
        <f>+SUMIFS(Ingresos!L:L,Ingresos!$B:$B,'Datos Por tipo'!$B5)</f>
        <v>73133.45</v>
      </c>
      <c r="M5" s="7">
        <f>+SUMIFS(Ingresos!M:M,Ingresos!$B:$B,'Datos Por tipo'!$B5)</f>
        <v>81924.649999999994</v>
      </c>
      <c r="N5" s="7">
        <f>+SUMIFS(Ingresos!N:N,Ingresos!$B:$B,'Datos Por tipo'!$B5)</f>
        <v>30341.45</v>
      </c>
      <c r="O5" s="7">
        <f>+SUMIFS(Ingresos!O:O,Ingresos!$B:$B,'Datos Por tipo'!$B5)</f>
        <v>60417.08</v>
      </c>
      <c r="P5" s="7">
        <f>+SUMIFS(Ingresos!P:P,Ingresos!$B:$B,'Datos Por tipo'!$B5)</f>
        <v>55992.61</v>
      </c>
      <c r="Q5" s="7">
        <f>+SUMIFS(Ingresos!Q:Q,Ingresos!$B:$B,'Datos Por tipo'!$B5)</f>
        <v>53114.720000000001</v>
      </c>
      <c r="R5" s="7">
        <f>+SUMIFS(Ingresos!R:R,Ingresos!$B:$B,'Datos Por tipo'!$B5)</f>
        <v>100795.74</v>
      </c>
      <c r="S5" s="7">
        <f>+SUMIFS(Ingresos!S:S,Ingresos!$B:$B,'Datos Por tipo'!$B5)</f>
        <v>119669.66</v>
      </c>
      <c r="T5" s="7">
        <f>+SUMIFS(Ingresos!T:T,Ingresos!$B:$B,'Datos Por tipo'!$B5)</f>
        <v>59321.89</v>
      </c>
      <c r="U5" s="7">
        <f>+SUMIFS(Ingresos!U:U,Ingresos!$B:$B,'Datos Por tipo'!$B5)</f>
        <v>72937.66</v>
      </c>
    </row>
    <row r="6" spans="1:21" x14ac:dyDescent="0.3">
      <c r="A6" s="7">
        <f>+COUNTIFS(Ingresos!$B:$B,'Datos Por tipo'!$B6)</f>
        <v>1</v>
      </c>
      <c r="B6" s="2" t="s">
        <v>7</v>
      </c>
      <c r="C6" s="7">
        <f>+SUMIFS(Ingresos!C:C,Ingresos!$B:$B,'Datos Por tipo'!$B6)</f>
        <v>0</v>
      </c>
      <c r="D6" s="7">
        <f>+SUMIFS(Ingresos!D:D,Ingresos!$B:$B,'Datos Por tipo'!$B6)</f>
        <v>0</v>
      </c>
      <c r="E6" s="7">
        <f>+SUMIFS(Ingresos!E:E,Ingresos!$B:$B,'Datos Por tipo'!$B6)</f>
        <v>0</v>
      </c>
      <c r="F6" s="7">
        <f>+SUMIFS(Ingresos!F:F,Ingresos!$B:$B,'Datos Por tipo'!$B6)</f>
        <v>0</v>
      </c>
      <c r="G6" s="7">
        <f>+SUMIFS(Ingresos!G:G,Ingresos!$B:$B,'Datos Por tipo'!$B6)</f>
        <v>21026.55</v>
      </c>
      <c r="H6" s="7">
        <f>+SUMIFS(Ingresos!H:H,Ingresos!$B:$B,'Datos Por tipo'!$B6)</f>
        <v>63155.14</v>
      </c>
      <c r="I6" s="7">
        <f>+SUMIFS(Ingresos!I:I,Ingresos!$B:$B,'Datos Por tipo'!$B6)</f>
        <v>21026.47</v>
      </c>
      <c r="J6" s="7">
        <f>+SUMIFS(Ingresos!J:J,Ingresos!$B:$B,'Datos Por tipo'!$B6)</f>
        <v>0</v>
      </c>
      <c r="K6" s="7">
        <f>+SUMIFS(Ingresos!K:K,Ingresos!$B:$B,'Datos Por tipo'!$B6)</f>
        <v>21026.55</v>
      </c>
      <c r="L6" s="7">
        <f>+SUMIFS(Ingresos!L:L,Ingresos!$B:$B,'Datos Por tipo'!$B6)</f>
        <v>0</v>
      </c>
      <c r="M6" s="7">
        <f>+SUMIFS(Ingresos!M:M,Ingresos!$B:$B,'Datos Por tipo'!$B6)</f>
        <v>0</v>
      </c>
      <c r="N6" s="7">
        <f>+SUMIFS(Ingresos!N:N,Ingresos!$B:$B,'Datos Por tipo'!$B6)</f>
        <v>148642.45000000001</v>
      </c>
      <c r="O6" s="7">
        <f>+SUMIFS(Ingresos!O:O,Ingresos!$B:$B,'Datos Por tipo'!$B6)</f>
        <v>0</v>
      </c>
      <c r="P6" s="7">
        <f>+SUMIFS(Ingresos!P:P,Ingresos!$B:$B,'Datos Por tipo'!$B6)</f>
        <v>0</v>
      </c>
      <c r="Q6" s="7">
        <f>+SUMIFS(Ingresos!Q:Q,Ingresos!$B:$B,'Datos Por tipo'!$B6)</f>
        <v>104462.03</v>
      </c>
      <c r="R6" s="7">
        <f>+SUMIFS(Ingresos!R:R,Ingresos!$B:$B,'Datos Por tipo'!$B6)</f>
        <v>1740136.15</v>
      </c>
      <c r="S6" s="7">
        <f>+SUMIFS(Ingresos!S:S,Ingresos!$B:$B,'Datos Por tipo'!$B6)</f>
        <v>120765.25</v>
      </c>
      <c r="T6" s="7">
        <f>+SUMIFS(Ingresos!T:T,Ingresos!$B:$B,'Datos Por tipo'!$B6)</f>
        <v>106884.96</v>
      </c>
      <c r="U6" s="7">
        <f>+SUMIFS(Ingresos!U:U,Ingresos!$B:$B,'Datos Por tipo'!$B6)</f>
        <v>42053.1</v>
      </c>
    </row>
    <row r="7" spans="1:21" x14ac:dyDescent="0.3">
      <c r="A7" s="7">
        <f>+COUNTIFS(Ingresos!$B:$B,'Datos Por tipo'!$B7)</f>
        <v>1</v>
      </c>
      <c r="B7" s="2" t="s">
        <v>5</v>
      </c>
      <c r="C7" s="7">
        <f>+SUMIFS(Ingresos!C:C,Ingresos!$B:$B,'Datos Por tipo'!$B7)</f>
        <v>0</v>
      </c>
      <c r="D7" s="7">
        <f>+SUMIFS(Ingresos!D:D,Ingresos!$B:$B,'Datos Por tipo'!$B7)</f>
        <v>48053.1</v>
      </c>
      <c r="E7" s="7">
        <f>+SUMIFS(Ingresos!E:E,Ingresos!$B:$B,'Datos Por tipo'!$B7)</f>
        <v>25486.720000000001</v>
      </c>
      <c r="F7" s="7">
        <f>+SUMIFS(Ingresos!F:F,Ingresos!$B:$B,'Datos Por tipo'!$B7)</f>
        <v>0</v>
      </c>
      <c r="G7" s="7">
        <f>+SUMIFS(Ingresos!G:G,Ingresos!$B:$B,'Datos Por tipo'!$B7)</f>
        <v>125575.27</v>
      </c>
      <c r="H7" s="7">
        <f>+SUMIFS(Ingresos!H:H,Ingresos!$B:$B,'Datos Por tipo'!$B7)</f>
        <v>0</v>
      </c>
      <c r="I7" s="7">
        <f>+SUMIFS(Ingresos!I:I,Ingresos!$B:$B,'Datos Por tipo'!$B7)</f>
        <v>38230.1</v>
      </c>
      <c r="J7" s="7">
        <f>+SUMIFS(Ingresos!J:J,Ingresos!$B:$B,'Datos Por tipo'!$B7)</f>
        <v>122996.52</v>
      </c>
      <c r="K7" s="7">
        <f>+SUMIFS(Ingresos!K:K,Ingresos!$B:$B,'Datos Por tipo'!$B7)</f>
        <v>89702.67</v>
      </c>
      <c r="L7" s="7">
        <f>+SUMIFS(Ingresos!L:L,Ingresos!$B:$B,'Datos Por tipo'!$B7)</f>
        <v>137229.78</v>
      </c>
      <c r="M7" s="7">
        <f>+SUMIFS(Ingresos!M:M,Ingresos!$B:$B,'Datos Por tipo'!$B7)</f>
        <v>40000</v>
      </c>
      <c r="N7" s="7">
        <f>+SUMIFS(Ingresos!N:N,Ingresos!$B:$B,'Datos Por tipo'!$B7)</f>
        <v>821858.4</v>
      </c>
      <c r="O7" s="7">
        <f>+SUMIFS(Ingresos!O:O,Ingresos!$B:$B,'Datos Por tipo'!$B7)</f>
        <v>0</v>
      </c>
      <c r="P7" s="7">
        <f>+SUMIFS(Ingresos!P:P,Ingresos!$B:$B,'Datos Por tipo'!$B7)</f>
        <v>37172.949999999997</v>
      </c>
      <c r="Q7" s="7">
        <f>+SUMIFS(Ingresos!Q:Q,Ingresos!$B:$B,'Datos Por tipo'!$B7)</f>
        <v>54337.87</v>
      </c>
      <c r="R7" s="7">
        <f>+SUMIFS(Ingresos!R:R,Ingresos!$B:$B,'Datos Por tipo'!$B7)</f>
        <v>92264.35</v>
      </c>
      <c r="S7" s="7">
        <f>+SUMIFS(Ingresos!S:S,Ingresos!$B:$B,'Datos Por tipo'!$B7)</f>
        <v>8672.58</v>
      </c>
      <c r="T7" s="7">
        <f>+SUMIFS(Ingresos!T:T,Ingresos!$B:$B,'Datos Por tipo'!$B7)</f>
        <v>43805.31</v>
      </c>
      <c r="U7" s="7">
        <f>+SUMIFS(Ingresos!U:U,Ingresos!$B:$B,'Datos Por tipo'!$B7)</f>
        <v>0</v>
      </c>
    </row>
    <row r="8" spans="1:21" x14ac:dyDescent="0.3">
      <c r="A8" s="7">
        <f>+COUNTIFS(Ingresos!$B:$B,'Datos Por tipo'!$B8)</f>
        <v>1</v>
      </c>
      <c r="B8" s="2" t="s">
        <v>6</v>
      </c>
      <c r="C8" s="7">
        <f>+SUMIFS(Ingresos!C:C,Ingresos!$B:$B,'Datos Por tipo'!$B8)</f>
        <v>0</v>
      </c>
      <c r="D8" s="7">
        <f>+SUMIFS(Ingresos!D:D,Ingresos!$B:$B,'Datos Por tipo'!$B8)</f>
        <v>49181.4</v>
      </c>
      <c r="E8" s="7">
        <f>+SUMIFS(Ingresos!E:E,Ingresos!$B:$B,'Datos Por tipo'!$B8)</f>
        <v>0</v>
      </c>
      <c r="F8" s="7">
        <f>+SUMIFS(Ingresos!F:F,Ingresos!$B:$B,'Datos Por tipo'!$B8)</f>
        <v>53345.14</v>
      </c>
      <c r="G8" s="7">
        <f>+SUMIFS(Ingresos!G:G,Ingresos!$B:$B,'Datos Por tipo'!$B8)</f>
        <v>105663.08</v>
      </c>
      <c r="H8" s="7">
        <f>+SUMIFS(Ingresos!H:H,Ingresos!$B:$B,'Datos Por tipo'!$B8)</f>
        <v>2831.86</v>
      </c>
      <c r="I8" s="7">
        <f>+SUMIFS(Ingresos!I:I,Ingresos!$B:$B,'Datos Por tipo'!$B8)</f>
        <v>38230.1</v>
      </c>
      <c r="J8" s="7">
        <f>+SUMIFS(Ingresos!J:J,Ingresos!$B:$B,'Datos Por tipo'!$B8)</f>
        <v>0</v>
      </c>
      <c r="K8" s="7">
        <f>+SUMIFS(Ingresos!K:K,Ingresos!$B:$B,'Datos Por tipo'!$B8)</f>
        <v>51734.53</v>
      </c>
      <c r="L8" s="7">
        <f>+SUMIFS(Ingresos!L:L,Ingresos!$B:$B,'Datos Por tipo'!$B8)</f>
        <v>179975.07</v>
      </c>
      <c r="M8" s="7">
        <f>+SUMIFS(Ingresos!M:M,Ingresos!$B:$B,'Datos Por tipo'!$B8)</f>
        <v>0</v>
      </c>
      <c r="N8" s="7">
        <f>+SUMIFS(Ingresos!N:N,Ingresos!$B:$B,'Datos Por tipo'!$B8)</f>
        <v>1171118.8400000001</v>
      </c>
      <c r="O8" s="7">
        <f>+SUMIFS(Ingresos!O:O,Ingresos!$B:$B,'Datos Por tipo'!$B8)</f>
        <v>59139.69</v>
      </c>
      <c r="P8" s="7">
        <f>+SUMIFS(Ingresos!P:P,Ingresos!$B:$B,'Datos Por tipo'!$B8)</f>
        <v>0</v>
      </c>
      <c r="Q8" s="7">
        <f>+SUMIFS(Ingresos!Q:Q,Ingresos!$B:$B,'Datos Por tipo'!$B8)</f>
        <v>0</v>
      </c>
      <c r="R8" s="7">
        <f>+SUMIFS(Ingresos!R:R,Ingresos!$B:$B,'Datos Por tipo'!$B8)</f>
        <v>0</v>
      </c>
      <c r="S8" s="7">
        <f>+SUMIFS(Ingresos!S:S,Ingresos!$B:$B,'Datos Por tipo'!$B8)</f>
        <v>0</v>
      </c>
      <c r="T8" s="7">
        <f>+SUMIFS(Ingresos!T:T,Ingresos!$B:$B,'Datos Por tipo'!$B8)</f>
        <v>0</v>
      </c>
      <c r="U8" s="7">
        <f>+SUMIFS(Ingresos!U:U,Ingresos!$B:$B,'Datos Por tipo'!$B8)</f>
        <v>0</v>
      </c>
    </row>
    <row r="10" spans="1:21" x14ac:dyDescent="0.3">
      <c r="A10" s="8"/>
      <c r="B10" s="8" t="s">
        <v>14</v>
      </c>
      <c r="C10" s="17">
        <v>45292</v>
      </c>
      <c r="D10" s="17">
        <f>+EOMONTH(C10,0)+1</f>
        <v>45323</v>
      </c>
      <c r="E10" s="17">
        <f t="shared" ref="E10:U10" si="1">+EOMONTH(D10,0)+1</f>
        <v>45352</v>
      </c>
      <c r="F10" s="17">
        <f t="shared" si="1"/>
        <v>45383</v>
      </c>
      <c r="G10" s="17">
        <f t="shared" si="1"/>
        <v>45413</v>
      </c>
      <c r="H10" s="17">
        <f t="shared" si="1"/>
        <v>45444</v>
      </c>
      <c r="I10" s="17">
        <f t="shared" si="1"/>
        <v>45474</v>
      </c>
      <c r="J10" s="17">
        <f t="shared" si="1"/>
        <v>45505</v>
      </c>
      <c r="K10" s="17">
        <f t="shared" si="1"/>
        <v>45536</v>
      </c>
      <c r="L10" s="17">
        <f t="shared" si="1"/>
        <v>45566</v>
      </c>
      <c r="M10" s="17">
        <f t="shared" si="1"/>
        <v>45597</v>
      </c>
      <c r="N10" s="17">
        <f t="shared" si="1"/>
        <v>45627</v>
      </c>
      <c r="O10" s="17">
        <f t="shared" si="1"/>
        <v>45658</v>
      </c>
      <c r="P10" s="17">
        <f t="shared" si="1"/>
        <v>45689</v>
      </c>
      <c r="Q10" s="17">
        <f t="shared" si="1"/>
        <v>45717</v>
      </c>
      <c r="R10" s="17">
        <f t="shared" si="1"/>
        <v>45748</v>
      </c>
      <c r="S10" s="17">
        <f t="shared" si="1"/>
        <v>45778</v>
      </c>
      <c r="T10" s="17">
        <f t="shared" si="1"/>
        <v>45809</v>
      </c>
      <c r="U10" s="17">
        <f t="shared" si="1"/>
        <v>45839</v>
      </c>
    </row>
    <row r="11" spans="1:21" x14ac:dyDescent="0.3">
      <c r="A11" s="7">
        <f>+COUNTIFS(Ingresos!$B:$B,'Datos Por tipo'!$B11)</f>
        <v>11</v>
      </c>
      <c r="B11" s="2" t="s">
        <v>8</v>
      </c>
      <c r="C11" s="7">
        <f>+SUMIFS(Reservas!C:C,Reservas!$B:$B,'Datos Por tipo'!$B11)</f>
        <v>73</v>
      </c>
      <c r="D11" s="7">
        <f>+SUMIFS(Reservas!D:D,Reservas!$B:$B,'Datos Por tipo'!$B11)</f>
        <v>26</v>
      </c>
      <c r="E11" s="7">
        <f>+SUMIFS(Reservas!E:E,Reservas!$B:$B,'Datos Por tipo'!$B11)</f>
        <v>66</v>
      </c>
      <c r="F11" s="7">
        <f>+SUMIFS(Reservas!F:F,Reservas!$B:$B,'Datos Por tipo'!$B11)</f>
        <v>44</v>
      </c>
      <c r="G11" s="7">
        <f>+SUMIFS(Reservas!G:G,Reservas!$B:$B,'Datos Por tipo'!$B11)</f>
        <v>98</v>
      </c>
      <c r="H11" s="7">
        <f>+SUMIFS(Reservas!H:H,Reservas!$B:$B,'Datos Por tipo'!$B11)</f>
        <v>57</v>
      </c>
      <c r="I11" s="7">
        <f>+SUMIFS(Reservas!I:I,Reservas!$B:$B,'Datos Por tipo'!$B11)</f>
        <v>65</v>
      </c>
      <c r="J11" s="7">
        <f>+SUMIFS(Reservas!J:J,Reservas!$B:$B,'Datos Por tipo'!$B11)</f>
        <v>90</v>
      </c>
      <c r="K11" s="7">
        <f>+SUMIFS(Reservas!K:K,Reservas!$B:$B,'Datos Por tipo'!$B11)</f>
        <v>108</v>
      </c>
      <c r="L11" s="7">
        <f>+SUMIFS(Reservas!L:L,Reservas!$B:$B,'Datos Por tipo'!$B11)</f>
        <v>85</v>
      </c>
      <c r="M11" s="7">
        <f>+SUMIFS(Reservas!M:M,Reservas!$B:$B,'Datos Por tipo'!$B11)</f>
        <v>110</v>
      </c>
      <c r="N11" s="7">
        <f>+SUMIFS(Reservas!N:N,Reservas!$B:$B,'Datos Por tipo'!$B11)</f>
        <v>99</v>
      </c>
      <c r="O11" s="7">
        <f>+SUMIFS(Reservas!O:O,Reservas!$B:$B,'Datos Por tipo'!$B11)</f>
        <v>69</v>
      </c>
      <c r="P11" s="7">
        <f>+SUMIFS(Reservas!P:P,Reservas!$B:$B,'Datos Por tipo'!$B11)</f>
        <v>63</v>
      </c>
      <c r="Q11" s="7">
        <f>+SUMIFS(Reservas!Q:Q,Reservas!$B:$B,'Datos Por tipo'!$B11)</f>
        <v>60</v>
      </c>
      <c r="R11" s="7">
        <f>+SUMIFS(Reservas!R:R,Reservas!$B:$B,'Datos Por tipo'!$B11)</f>
        <v>42</v>
      </c>
      <c r="S11" s="7">
        <f>+SUMIFS(Reservas!S:S,Reservas!$B:$B,'Datos Por tipo'!$B11)</f>
        <v>48</v>
      </c>
      <c r="T11" s="7">
        <f>+SUMIFS(Reservas!T:T,Reservas!$B:$B,'Datos Por tipo'!$B11)</f>
        <v>63</v>
      </c>
      <c r="U11" s="7">
        <f>+SUMIFS(Reservas!U:U,Reservas!$B:$B,'Datos Por tipo'!$B11)</f>
        <v>27</v>
      </c>
    </row>
    <row r="12" spans="1:21" x14ac:dyDescent="0.3">
      <c r="A12" s="7">
        <f>+COUNTIFS(Ingresos!$B:$B,'Datos Por tipo'!$B12)</f>
        <v>8</v>
      </c>
      <c r="B12" s="2" t="s">
        <v>3</v>
      </c>
      <c r="C12" s="7">
        <f>+SUMIFS(Reservas!C:C,Reservas!$B:$B,'Datos Por tipo'!$B12)</f>
        <v>7</v>
      </c>
      <c r="D12" s="7">
        <f>+SUMIFS(Reservas!D:D,Reservas!$B:$B,'Datos Por tipo'!$B12)</f>
        <v>3</v>
      </c>
      <c r="E12" s="7">
        <f>+SUMIFS(Reservas!E:E,Reservas!$B:$B,'Datos Por tipo'!$B12)</f>
        <v>43</v>
      </c>
      <c r="F12" s="7">
        <f>+SUMIFS(Reservas!F:F,Reservas!$B:$B,'Datos Por tipo'!$B12)</f>
        <v>39</v>
      </c>
      <c r="G12" s="7">
        <f>+SUMIFS(Reservas!G:G,Reservas!$B:$B,'Datos Por tipo'!$B12)</f>
        <v>58</v>
      </c>
      <c r="H12" s="7">
        <f>+SUMIFS(Reservas!H:H,Reservas!$B:$B,'Datos Por tipo'!$B12)</f>
        <v>31</v>
      </c>
      <c r="I12" s="7">
        <f>+SUMIFS(Reservas!I:I,Reservas!$B:$B,'Datos Por tipo'!$B12)</f>
        <v>49</v>
      </c>
      <c r="J12" s="7">
        <f>+SUMIFS(Reservas!J:J,Reservas!$B:$B,'Datos Por tipo'!$B12)</f>
        <v>71</v>
      </c>
      <c r="K12" s="7">
        <f>+SUMIFS(Reservas!K:K,Reservas!$B:$B,'Datos Por tipo'!$B12)</f>
        <v>46</v>
      </c>
      <c r="L12" s="7">
        <f>+SUMIFS(Reservas!L:L,Reservas!$B:$B,'Datos Por tipo'!$B12)</f>
        <v>36</v>
      </c>
      <c r="M12" s="7">
        <f>+SUMIFS(Reservas!M:M,Reservas!$B:$B,'Datos Por tipo'!$B12)</f>
        <v>28</v>
      </c>
      <c r="N12" s="7">
        <f>+SUMIFS(Reservas!N:N,Reservas!$B:$B,'Datos Por tipo'!$B12)</f>
        <v>27</v>
      </c>
      <c r="O12" s="7">
        <f>+SUMIFS(Reservas!O:O,Reservas!$B:$B,'Datos Por tipo'!$B12)</f>
        <v>25</v>
      </c>
      <c r="P12" s="7">
        <f>+SUMIFS(Reservas!P:P,Reservas!$B:$B,'Datos Por tipo'!$B12)</f>
        <v>25</v>
      </c>
      <c r="Q12" s="7">
        <f>+SUMIFS(Reservas!Q:Q,Reservas!$B:$B,'Datos Por tipo'!$B12)</f>
        <v>54</v>
      </c>
      <c r="R12" s="7">
        <f>+SUMIFS(Reservas!R:R,Reservas!$B:$B,'Datos Por tipo'!$B12)</f>
        <v>23</v>
      </c>
      <c r="S12" s="7">
        <f>+SUMIFS(Reservas!S:S,Reservas!$B:$B,'Datos Por tipo'!$B12)</f>
        <v>41</v>
      </c>
      <c r="T12" s="7">
        <f>+SUMIFS(Reservas!T:T,Reservas!$B:$B,'Datos Por tipo'!$B12)</f>
        <v>40</v>
      </c>
      <c r="U12" s="7">
        <f>+SUMIFS(Reservas!U:U,Reservas!$B:$B,'Datos Por tipo'!$B12)</f>
        <v>21</v>
      </c>
    </row>
    <row r="13" spans="1:21" x14ac:dyDescent="0.3">
      <c r="A13" s="7">
        <f>+COUNTIFS(Ingresos!$B:$B,'Datos Por tipo'!$B13)</f>
        <v>10</v>
      </c>
      <c r="B13" s="2" t="s">
        <v>2</v>
      </c>
      <c r="C13" s="7">
        <f>+SUMIFS(Reservas!C:C,Reservas!$B:$B,'Datos Por tipo'!$B13)</f>
        <v>38</v>
      </c>
      <c r="D13" s="7">
        <f>+SUMIFS(Reservas!D:D,Reservas!$B:$B,'Datos Por tipo'!$B13)</f>
        <v>50</v>
      </c>
      <c r="E13" s="7">
        <f>+SUMIFS(Reservas!E:E,Reservas!$B:$B,'Datos Por tipo'!$B13)</f>
        <v>62</v>
      </c>
      <c r="F13" s="7">
        <f>+SUMIFS(Reservas!F:F,Reservas!$B:$B,'Datos Por tipo'!$B13)</f>
        <v>76</v>
      </c>
      <c r="G13" s="7">
        <f>+SUMIFS(Reservas!G:G,Reservas!$B:$B,'Datos Por tipo'!$B13)</f>
        <v>92</v>
      </c>
      <c r="H13" s="7">
        <f>+SUMIFS(Reservas!H:H,Reservas!$B:$B,'Datos Por tipo'!$B13)</f>
        <v>63</v>
      </c>
      <c r="I13" s="7">
        <f>+SUMIFS(Reservas!I:I,Reservas!$B:$B,'Datos Por tipo'!$B13)</f>
        <v>52</v>
      </c>
      <c r="J13" s="7">
        <f>+SUMIFS(Reservas!J:J,Reservas!$B:$B,'Datos Por tipo'!$B13)</f>
        <v>63</v>
      </c>
      <c r="K13" s="7">
        <f>+SUMIFS(Reservas!K:K,Reservas!$B:$B,'Datos Por tipo'!$B13)</f>
        <v>94</v>
      </c>
      <c r="L13" s="7">
        <f>+SUMIFS(Reservas!L:L,Reservas!$B:$B,'Datos Por tipo'!$B13)</f>
        <v>95</v>
      </c>
      <c r="M13" s="7">
        <f>+SUMIFS(Reservas!M:M,Reservas!$B:$B,'Datos Por tipo'!$B13)</f>
        <v>104</v>
      </c>
      <c r="N13" s="7">
        <f>+SUMIFS(Reservas!N:N,Reservas!$B:$B,'Datos Por tipo'!$B13)</f>
        <v>68</v>
      </c>
      <c r="O13" s="7">
        <f>+SUMIFS(Reservas!O:O,Reservas!$B:$B,'Datos Por tipo'!$B13)</f>
        <v>42</v>
      </c>
      <c r="P13" s="7">
        <f>+SUMIFS(Reservas!P:P,Reservas!$B:$B,'Datos Por tipo'!$B13)</f>
        <v>49</v>
      </c>
      <c r="Q13" s="7">
        <f>+SUMIFS(Reservas!Q:Q,Reservas!$B:$B,'Datos Por tipo'!$B13)</f>
        <v>65</v>
      </c>
      <c r="R13" s="7">
        <f>+SUMIFS(Reservas!R:R,Reservas!$B:$B,'Datos Por tipo'!$B13)</f>
        <v>54</v>
      </c>
      <c r="S13" s="7">
        <f>+SUMIFS(Reservas!S:S,Reservas!$B:$B,'Datos Por tipo'!$B13)</f>
        <v>95</v>
      </c>
      <c r="T13" s="7">
        <f>+SUMIFS(Reservas!T:T,Reservas!$B:$B,'Datos Por tipo'!$B13)</f>
        <v>74</v>
      </c>
      <c r="U13" s="7">
        <f>+SUMIFS(Reservas!U:U,Reservas!$B:$B,'Datos Por tipo'!$B13)</f>
        <v>39</v>
      </c>
    </row>
    <row r="14" spans="1:21" x14ac:dyDescent="0.3">
      <c r="A14" s="7">
        <f>+COUNTIFS(Ingresos!$B:$B,'Datos Por tipo'!$B14)</f>
        <v>1</v>
      </c>
      <c r="B14" s="2" t="s">
        <v>4</v>
      </c>
      <c r="C14" s="7">
        <f>+SUMIFS(Reservas!C:C,Reservas!$B:$B,'Datos Por tipo'!$B14)</f>
        <v>4</v>
      </c>
      <c r="D14" s="7">
        <f>+SUMIFS(Reservas!D:D,Reservas!$B:$B,'Datos Por tipo'!$B14)</f>
        <v>13</v>
      </c>
      <c r="E14" s="7">
        <f>+SUMIFS(Reservas!E:E,Reservas!$B:$B,'Datos Por tipo'!$B14)</f>
        <v>9</v>
      </c>
      <c r="F14" s="7">
        <f>+SUMIFS(Reservas!F:F,Reservas!$B:$B,'Datos Por tipo'!$B14)</f>
        <v>8</v>
      </c>
      <c r="G14" s="7">
        <f>+SUMIFS(Reservas!G:G,Reservas!$B:$B,'Datos Por tipo'!$B14)</f>
        <v>10</v>
      </c>
      <c r="H14" s="7">
        <f>+SUMIFS(Reservas!H:H,Reservas!$B:$B,'Datos Por tipo'!$B14)</f>
        <v>12</v>
      </c>
      <c r="I14" s="7">
        <f>+SUMIFS(Reservas!I:I,Reservas!$B:$B,'Datos Por tipo'!$B14)</f>
        <v>12</v>
      </c>
      <c r="J14" s="7">
        <f>+SUMIFS(Reservas!J:J,Reservas!$B:$B,'Datos Por tipo'!$B14)</f>
        <v>12</v>
      </c>
      <c r="K14" s="7">
        <f>+SUMIFS(Reservas!K:K,Reservas!$B:$B,'Datos Por tipo'!$B14)</f>
        <v>18</v>
      </c>
      <c r="L14" s="7">
        <f>+SUMIFS(Reservas!L:L,Reservas!$B:$B,'Datos Por tipo'!$B14)</f>
        <v>7</v>
      </c>
      <c r="M14" s="7">
        <f>+SUMIFS(Reservas!M:M,Reservas!$B:$B,'Datos Por tipo'!$B14)</f>
        <v>15</v>
      </c>
      <c r="N14" s="7">
        <f>+SUMIFS(Reservas!N:N,Reservas!$B:$B,'Datos Por tipo'!$B14)</f>
        <v>4</v>
      </c>
      <c r="O14" s="7">
        <f>+SUMIFS(Reservas!O:O,Reservas!$B:$B,'Datos Por tipo'!$B14)</f>
        <v>10</v>
      </c>
      <c r="P14" s="7">
        <f>+SUMIFS(Reservas!P:P,Reservas!$B:$B,'Datos Por tipo'!$B14)</f>
        <v>9</v>
      </c>
      <c r="Q14" s="7">
        <f>+SUMIFS(Reservas!Q:Q,Reservas!$B:$B,'Datos Por tipo'!$B14)</f>
        <v>10</v>
      </c>
      <c r="R14" s="7">
        <f>+SUMIFS(Reservas!R:R,Reservas!$B:$B,'Datos Por tipo'!$B14)</f>
        <v>10</v>
      </c>
      <c r="S14" s="7">
        <f>+SUMIFS(Reservas!S:S,Reservas!$B:$B,'Datos Por tipo'!$B14)</f>
        <v>11</v>
      </c>
      <c r="T14" s="7">
        <f>+SUMIFS(Reservas!T:T,Reservas!$B:$B,'Datos Por tipo'!$B14)</f>
        <v>9</v>
      </c>
      <c r="U14" s="7">
        <f>+SUMIFS(Reservas!U:U,Reservas!$B:$B,'Datos Por tipo'!$B14)</f>
        <v>10</v>
      </c>
    </row>
    <row r="15" spans="1:21" x14ac:dyDescent="0.3">
      <c r="A15" s="7">
        <f>+COUNTIFS(Ingresos!$B:$B,'Datos Por tipo'!$B15)</f>
        <v>1</v>
      </c>
      <c r="B15" s="2" t="s">
        <v>7</v>
      </c>
      <c r="C15" s="7">
        <f>+SUMIFS(Reservas!C:C,Reservas!$B:$B,'Datos Por tipo'!$B15)</f>
        <v>0</v>
      </c>
      <c r="D15" s="7">
        <f>+SUMIFS(Reservas!D:D,Reservas!$B:$B,'Datos Por tipo'!$B15)</f>
        <v>0</v>
      </c>
      <c r="E15" s="7">
        <f>+SUMIFS(Reservas!E:E,Reservas!$B:$B,'Datos Por tipo'!$B15)</f>
        <v>0</v>
      </c>
      <c r="F15" s="7">
        <f>+SUMIFS(Reservas!F:F,Reservas!$B:$B,'Datos Por tipo'!$B15)</f>
        <v>0</v>
      </c>
      <c r="G15" s="7">
        <f>+SUMIFS(Reservas!G:G,Reservas!$B:$B,'Datos Por tipo'!$B15)</f>
        <v>4</v>
      </c>
      <c r="H15" s="7">
        <f>+SUMIFS(Reservas!H:H,Reservas!$B:$B,'Datos Por tipo'!$B15)</f>
        <v>4</v>
      </c>
      <c r="I15" s="7">
        <f>+SUMIFS(Reservas!I:I,Reservas!$B:$B,'Datos Por tipo'!$B15)</f>
        <v>5</v>
      </c>
      <c r="J15" s="7">
        <f>+SUMIFS(Reservas!J:J,Reservas!$B:$B,'Datos Por tipo'!$B15)</f>
        <v>4</v>
      </c>
      <c r="K15" s="7">
        <f>+SUMIFS(Reservas!K:K,Reservas!$B:$B,'Datos Por tipo'!$B15)</f>
        <v>4</v>
      </c>
      <c r="L15" s="7">
        <f>+SUMIFS(Reservas!L:L,Reservas!$B:$B,'Datos Por tipo'!$B15)</f>
        <v>1</v>
      </c>
      <c r="M15" s="7">
        <f>+SUMIFS(Reservas!M:M,Reservas!$B:$B,'Datos Por tipo'!$B15)</f>
        <v>0</v>
      </c>
      <c r="N15" s="7">
        <f>+SUMIFS(Reservas!N:N,Reservas!$B:$B,'Datos Por tipo'!$B15)</f>
        <v>7</v>
      </c>
      <c r="O15" s="7">
        <f>+SUMIFS(Reservas!O:O,Reservas!$B:$B,'Datos Por tipo'!$B15)</f>
        <v>1</v>
      </c>
      <c r="P15" s="7">
        <f>+SUMIFS(Reservas!P:P,Reservas!$B:$B,'Datos Por tipo'!$B15)</f>
        <v>2</v>
      </c>
      <c r="Q15" s="7">
        <f>+SUMIFS(Reservas!Q:Q,Reservas!$B:$B,'Datos Por tipo'!$B15)</f>
        <v>6</v>
      </c>
      <c r="R15" s="7">
        <f>+SUMIFS(Reservas!R:R,Reservas!$B:$B,'Datos Por tipo'!$B15)</f>
        <v>13</v>
      </c>
      <c r="S15" s="7">
        <f>+SUMIFS(Reservas!S:S,Reservas!$B:$B,'Datos Por tipo'!$B15)</f>
        <v>6</v>
      </c>
      <c r="T15" s="7">
        <f>+SUMIFS(Reservas!T:T,Reservas!$B:$B,'Datos Por tipo'!$B15)</f>
        <v>8</v>
      </c>
      <c r="U15" s="7">
        <f>+SUMIFS(Reservas!U:U,Reservas!$B:$B,'Datos Por tipo'!$B15)</f>
        <v>5</v>
      </c>
    </row>
    <row r="16" spans="1:21" x14ac:dyDescent="0.3">
      <c r="A16" s="7">
        <f>+COUNTIFS(Ingresos!$B:$B,'Datos Por tipo'!$B16)</f>
        <v>1</v>
      </c>
      <c r="B16" s="2" t="s">
        <v>5</v>
      </c>
      <c r="C16" s="7">
        <f>+SUMIFS(Reservas!C:C,Reservas!$B:$B,'Datos Por tipo'!$B16)</f>
        <v>0</v>
      </c>
      <c r="D16" s="7">
        <f>+SUMIFS(Reservas!D:D,Reservas!$B:$B,'Datos Por tipo'!$B16)</f>
        <v>5</v>
      </c>
      <c r="E16" s="7">
        <f>+SUMIFS(Reservas!E:E,Reservas!$B:$B,'Datos Por tipo'!$B16)</f>
        <v>2</v>
      </c>
      <c r="F16" s="7">
        <f>+SUMIFS(Reservas!F:F,Reservas!$B:$B,'Datos Por tipo'!$B16)</f>
        <v>0</v>
      </c>
      <c r="G16" s="7">
        <f>+SUMIFS(Reservas!G:G,Reservas!$B:$B,'Datos Por tipo'!$B16)</f>
        <v>7</v>
      </c>
      <c r="H16" s="7">
        <f>+SUMIFS(Reservas!H:H,Reservas!$B:$B,'Datos Por tipo'!$B16)</f>
        <v>0</v>
      </c>
      <c r="I16" s="7">
        <f>+SUMIFS(Reservas!I:I,Reservas!$B:$B,'Datos Por tipo'!$B16)</f>
        <v>2</v>
      </c>
      <c r="J16" s="7">
        <f>+SUMIFS(Reservas!J:J,Reservas!$B:$B,'Datos Por tipo'!$B16)</f>
        <v>7</v>
      </c>
      <c r="K16" s="7">
        <f>+SUMIFS(Reservas!K:K,Reservas!$B:$B,'Datos Por tipo'!$B16)</f>
        <v>9</v>
      </c>
      <c r="L16" s="7">
        <f>+SUMIFS(Reservas!L:L,Reservas!$B:$B,'Datos Por tipo'!$B16)</f>
        <v>8</v>
      </c>
      <c r="M16" s="7">
        <f>+SUMIFS(Reservas!M:M,Reservas!$B:$B,'Datos Por tipo'!$B16)</f>
        <v>5</v>
      </c>
      <c r="N16" s="7">
        <f>+SUMIFS(Reservas!N:N,Reservas!$B:$B,'Datos Por tipo'!$B16)</f>
        <v>7</v>
      </c>
      <c r="O16" s="7">
        <f>+SUMIFS(Reservas!O:O,Reservas!$B:$B,'Datos Por tipo'!$B16)</f>
        <v>0</v>
      </c>
      <c r="P16" s="7">
        <f>+SUMIFS(Reservas!P:P,Reservas!$B:$B,'Datos Por tipo'!$B16)</f>
        <v>2</v>
      </c>
      <c r="Q16" s="7">
        <f>+SUMIFS(Reservas!Q:Q,Reservas!$B:$B,'Datos Por tipo'!$B16)</f>
        <v>3</v>
      </c>
      <c r="R16" s="7">
        <f>+SUMIFS(Reservas!R:R,Reservas!$B:$B,'Datos Por tipo'!$B16)</f>
        <v>5</v>
      </c>
      <c r="S16" s="7">
        <f>+SUMIFS(Reservas!S:S,Reservas!$B:$B,'Datos Por tipo'!$B16)</f>
        <v>2</v>
      </c>
      <c r="T16" s="7">
        <f>+SUMIFS(Reservas!T:T,Reservas!$B:$B,'Datos Por tipo'!$B16)</f>
        <v>3</v>
      </c>
      <c r="U16" s="7">
        <f>+SUMIFS(Reservas!U:U,Reservas!$B:$B,'Datos Por tipo'!$B16)</f>
        <v>0</v>
      </c>
    </row>
    <row r="17" spans="1:21" x14ac:dyDescent="0.3">
      <c r="A17" s="7">
        <f>+COUNTIFS(Ingresos!$B:$B,'Datos Por tipo'!$B17)</f>
        <v>1</v>
      </c>
      <c r="B17" s="2" t="s">
        <v>6</v>
      </c>
      <c r="C17" s="7">
        <f>+SUMIFS(Reservas!C:C,Reservas!$B:$B,'Datos Por tipo'!$B17)</f>
        <v>0</v>
      </c>
      <c r="D17" s="7">
        <f>+SUMIFS(Reservas!D:D,Reservas!$B:$B,'Datos Por tipo'!$B17)</f>
        <v>4</v>
      </c>
      <c r="E17" s="7">
        <f>+SUMIFS(Reservas!E:E,Reservas!$B:$B,'Datos Por tipo'!$B17)</f>
        <v>18</v>
      </c>
      <c r="F17" s="7">
        <f>+SUMIFS(Reservas!F:F,Reservas!$B:$B,'Datos Por tipo'!$B17)</f>
        <v>7</v>
      </c>
      <c r="G17" s="7">
        <f>+SUMIFS(Reservas!G:G,Reservas!$B:$B,'Datos Por tipo'!$B17)</f>
        <v>7</v>
      </c>
      <c r="H17" s="7">
        <f>+SUMIFS(Reservas!H:H,Reservas!$B:$B,'Datos Por tipo'!$B17)</f>
        <v>0</v>
      </c>
      <c r="I17" s="7">
        <f>+SUMIFS(Reservas!I:I,Reservas!$B:$B,'Datos Por tipo'!$B17)</f>
        <v>2</v>
      </c>
      <c r="J17" s="7">
        <f>+SUMIFS(Reservas!J:J,Reservas!$B:$B,'Datos Por tipo'!$B17)</f>
        <v>14</v>
      </c>
      <c r="K17" s="7">
        <f>+SUMIFS(Reservas!K:K,Reservas!$B:$B,'Datos Por tipo'!$B17)</f>
        <v>8</v>
      </c>
      <c r="L17" s="7">
        <f>+SUMIFS(Reservas!L:L,Reservas!$B:$B,'Datos Por tipo'!$B17)</f>
        <v>9</v>
      </c>
      <c r="M17" s="7">
        <f>+SUMIFS(Reservas!M:M,Reservas!$B:$B,'Datos Por tipo'!$B17)</f>
        <v>0</v>
      </c>
      <c r="N17" s="7">
        <f>+SUMIFS(Reservas!N:N,Reservas!$B:$B,'Datos Por tipo'!$B17)</f>
        <v>4</v>
      </c>
      <c r="O17" s="7">
        <f>+SUMIFS(Reservas!O:O,Reservas!$B:$B,'Datos Por tipo'!$B17)</f>
        <v>3</v>
      </c>
      <c r="P17" s="7">
        <f>+SUMIFS(Reservas!P:P,Reservas!$B:$B,'Datos Por tipo'!$B17)</f>
        <v>0</v>
      </c>
      <c r="Q17" s="7">
        <f>+SUMIFS(Reservas!Q:Q,Reservas!$B:$B,'Datos Por tipo'!$B17)</f>
        <v>0</v>
      </c>
      <c r="R17" s="7">
        <f>+SUMIFS(Reservas!R:R,Reservas!$B:$B,'Datos Por tipo'!$B17)</f>
        <v>0</v>
      </c>
      <c r="S17" s="7">
        <f>+SUMIFS(Reservas!S:S,Reservas!$B:$B,'Datos Por tipo'!$B17)</f>
        <v>0</v>
      </c>
      <c r="T17" s="7">
        <f>+SUMIFS(Reservas!T:T,Reservas!$B:$B,'Datos Por tipo'!$B17)</f>
        <v>0</v>
      </c>
      <c r="U17" s="7">
        <f>+SUMIFS(Reservas!U:U,Reservas!$B:$B,'Datos Por tipo'!$B17)</f>
        <v>0</v>
      </c>
    </row>
    <row r="19" spans="1:21" x14ac:dyDescent="0.3">
      <c r="A19" s="8"/>
      <c r="B19" s="8" t="s">
        <v>15</v>
      </c>
      <c r="C19" s="17">
        <v>45292</v>
      </c>
      <c r="D19" s="17">
        <f>+EOMONTH(C19,0)+1</f>
        <v>45323</v>
      </c>
      <c r="E19" s="17">
        <f t="shared" ref="E19:U19" si="2">+EOMONTH(D19,0)+1</f>
        <v>45352</v>
      </c>
      <c r="F19" s="17">
        <f t="shared" si="2"/>
        <v>45383</v>
      </c>
      <c r="G19" s="17">
        <f t="shared" si="2"/>
        <v>45413</v>
      </c>
      <c r="H19" s="17">
        <f t="shared" si="2"/>
        <v>45444</v>
      </c>
      <c r="I19" s="17">
        <f t="shared" si="2"/>
        <v>45474</v>
      </c>
      <c r="J19" s="17">
        <f t="shared" si="2"/>
        <v>45505</v>
      </c>
      <c r="K19" s="17">
        <f t="shared" si="2"/>
        <v>45536</v>
      </c>
      <c r="L19" s="17">
        <f t="shared" si="2"/>
        <v>45566</v>
      </c>
      <c r="M19" s="17">
        <f t="shared" si="2"/>
        <v>45597</v>
      </c>
      <c r="N19" s="17">
        <f t="shared" si="2"/>
        <v>45627</v>
      </c>
      <c r="O19" s="17">
        <f t="shared" si="2"/>
        <v>45658</v>
      </c>
      <c r="P19" s="17">
        <f t="shared" si="2"/>
        <v>45689</v>
      </c>
      <c r="Q19" s="17">
        <f t="shared" si="2"/>
        <v>45717</v>
      </c>
      <c r="R19" s="17">
        <f t="shared" si="2"/>
        <v>45748</v>
      </c>
      <c r="S19" s="17">
        <f t="shared" si="2"/>
        <v>45778</v>
      </c>
      <c r="T19" s="17">
        <f t="shared" si="2"/>
        <v>45809</v>
      </c>
      <c r="U19" s="17">
        <f t="shared" si="2"/>
        <v>45839</v>
      </c>
    </row>
    <row r="20" spans="1:21" x14ac:dyDescent="0.3">
      <c r="A20" s="7">
        <f>+COUNTIFS(Ingresos!$B:$B,'Datos Por tipo'!$B20)</f>
        <v>11</v>
      </c>
      <c r="B20" s="2" t="s">
        <v>8</v>
      </c>
      <c r="C20" s="12">
        <f>+C11/((D$19-C$19)*$A20)</f>
        <v>0.21407624633431085</v>
      </c>
      <c r="D20" s="12">
        <f t="shared" ref="D20:U26" si="3">+D11/((E$19-D$19)*$A20)</f>
        <v>8.1504702194357362E-2</v>
      </c>
      <c r="E20" s="12">
        <f t="shared" si="3"/>
        <v>0.19354838709677419</v>
      </c>
      <c r="F20" s="12">
        <f t="shared" si="3"/>
        <v>0.13333333333333333</v>
      </c>
      <c r="G20" s="12">
        <f t="shared" si="3"/>
        <v>0.28739002932551322</v>
      </c>
      <c r="H20" s="12">
        <f t="shared" si="3"/>
        <v>0.17272727272727273</v>
      </c>
      <c r="I20" s="12">
        <f t="shared" si="3"/>
        <v>0.1906158357771261</v>
      </c>
      <c r="J20" s="12">
        <f t="shared" si="3"/>
        <v>0.26392961876832843</v>
      </c>
      <c r="K20" s="12">
        <f t="shared" si="3"/>
        <v>0.32727272727272727</v>
      </c>
      <c r="L20" s="12">
        <f t="shared" si="3"/>
        <v>0.24926686217008798</v>
      </c>
      <c r="M20" s="12">
        <f t="shared" si="3"/>
        <v>0.33333333333333331</v>
      </c>
      <c r="N20" s="12">
        <f t="shared" si="3"/>
        <v>0.29032258064516131</v>
      </c>
      <c r="O20" s="12">
        <f t="shared" si="3"/>
        <v>0.20234604105571846</v>
      </c>
      <c r="P20" s="12">
        <f t="shared" si="3"/>
        <v>0.20454545454545456</v>
      </c>
      <c r="Q20" s="12">
        <f t="shared" si="3"/>
        <v>0.17595307917888564</v>
      </c>
      <c r="R20" s="12">
        <f t="shared" si="3"/>
        <v>0.12727272727272726</v>
      </c>
      <c r="S20" s="12">
        <f t="shared" si="3"/>
        <v>0.14076246334310852</v>
      </c>
      <c r="T20" s="12">
        <f t="shared" si="3"/>
        <v>0.19090909090909092</v>
      </c>
      <c r="U20" s="12">
        <f t="shared" si="3"/>
        <v>-5.3547098639705373E-5</v>
      </c>
    </row>
    <row r="21" spans="1:21" x14ac:dyDescent="0.3">
      <c r="A21" s="7">
        <f>+COUNTIFS(Ingresos!$B:$B,'Datos Por tipo'!$B21)</f>
        <v>8</v>
      </c>
      <c r="B21" s="2" t="s">
        <v>3</v>
      </c>
      <c r="C21" s="12">
        <f t="shared" ref="C21:R26" si="4">+C12/((D$19-C$19)*$A21)</f>
        <v>2.8225806451612902E-2</v>
      </c>
      <c r="D21" s="12">
        <f t="shared" si="4"/>
        <v>1.2931034482758621E-2</v>
      </c>
      <c r="E21" s="12">
        <f t="shared" si="4"/>
        <v>0.17338709677419356</v>
      </c>
      <c r="F21" s="12">
        <f t="shared" si="4"/>
        <v>0.16250000000000001</v>
      </c>
      <c r="G21" s="12">
        <f t="shared" si="4"/>
        <v>0.23387096774193547</v>
      </c>
      <c r="H21" s="12">
        <f t="shared" si="4"/>
        <v>0.12916666666666668</v>
      </c>
      <c r="I21" s="12">
        <f t="shared" si="4"/>
        <v>0.19758064516129031</v>
      </c>
      <c r="J21" s="12">
        <f t="shared" si="4"/>
        <v>0.28629032258064518</v>
      </c>
      <c r="K21" s="12">
        <f t="shared" si="4"/>
        <v>0.19166666666666668</v>
      </c>
      <c r="L21" s="12">
        <f t="shared" si="4"/>
        <v>0.14516129032258066</v>
      </c>
      <c r="M21" s="12">
        <f t="shared" si="4"/>
        <v>0.11666666666666667</v>
      </c>
      <c r="N21" s="12">
        <f t="shared" si="4"/>
        <v>0.10887096774193548</v>
      </c>
      <c r="O21" s="12">
        <f t="shared" si="4"/>
        <v>0.10080645161290322</v>
      </c>
      <c r="P21" s="12">
        <f t="shared" si="4"/>
        <v>0.11160714285714286</v>
      </c>
      <c r="Q21" s="12">
        <f t="shared" si="4"/>
        <v>0.21774193548387097</v>
      </c>
      <c r="R21" s="12">
        <f t="shared" si="4"/>
        <v>9.583333333333334E-2</v>
      </c>
      <c r="S21" s="12">
        <f t="shared" si="3"/>
        <v>0.16532258064516128</v>
      </c>
      <c r="T21" s="12">
        <f t="shared" si="3"/>
        <v>0.16666666666666666</v>
      </c>
      <c r="U21" s="12">
        <f t="shared" si="3"/>
        <v>-5.726564715635158E-5</v>
      </c>
    </row>
    <row r="22" spans="1:21" x14ac:dyDescent="0.3">
      <c r="A22" s="7">
        <f>+COUNTIFS(Ingresos!$B:$B,'Datos Por tipo'!$B22)</f>
        <v>10</v>
      </c>
      <c r="B22" s="2" t="s">
        <v>2</v>
      </c>
      <c r="C22" s="12">
        <f t="shared" si="4"/>
        <v>0.12258064516129032</v>
      </c>
      <c r="D22" s="12">
        <f t="shared" si="3"/>
        <v>0.17241379310344829</v>
      </c>
      <c r="E22" s="12">
        <f t="shared" si="3"/>
        <v>0.2</v>
      </c>
      <c r="F22" s="12">
        <f t="shared" si="3"/>
        <v>0.25333333333333335</v>
      </c>
      <c r="G22" s="12">
        <f t="shared" si="3"/>
        <v>0.29677419354838708</v>
      </c>
      <c r="H22" s="12">
        <f t="shared" si="3"/>
        <v>0.21</v>
      </c>
      <c r="I22" s="12">
        <f t="shared" si="3"/>
        <v>0.16774193548387098</v>
      </c>
      <c r="J22" s="12">
        <f t="shared" si="3"/>
        <v>0.20322580645161289</v>
      </c>
      <c r="K22" s="12">
        <f t="shared" si="3"/>
        <v>0.31333333333333335</v>
      </c>
      <c r="L22" s="12">
        <f t="shared" si="3"/>
        <v>0.30645161290322581</v>
      </c>
      <c r="M22" s="12">
        <f t="shared" si="3"/>
        <v>0.34666666666666668</v>
      </c>
      <c r="N22" s="12">
        <f t="shared" si="3"/>
        <v>0.21935483870967742</v>
      </c>
      <c r="O22" s="12">
        <f t="shared" si="3"/>
        <v>0.13548387096774195</v>
      </c>
      <c r="P22" s="12">
        <f t="shared" si="3"/>
        <v>0.17499999999999999</v>
      </c>
      <c r="Q22" s="12">
        <f t="shared" si="3"/>
        <v>0.20967741935483872</v>
      </c>
      <c r="R22" s="12">
        <f t="shared" si="3"/>
        <v>0.18</v>
      </c>
      <c r="S22" s="12">
        <f t="shared" si="3"/>
        <v>0.30645161290322581</v>
      </c>
      <c r="T22" s="12">
        <f t="shared" si="3"/>
        <v>0.24666666666666667</v>
      </c>
      <c r="U22" s="12">
        <f t="shared" si="3"/>
        <v>-8.5080390060865205E-5</v>
      </c>
    </row>
    <row r="23" spans="1:21" x14ac:dyDescent="0.3">
      <c r="A23" s="7">
        <f>+COUNTIFS(Ingresos!$B:$B,'Datos Por tipo'!$B23)</f>
        <v>1</v>
      </c>
      <c r="B23" s="2" t="s">
        <v>4</v>
      </c>
      <c r="C23" s="12">
        <f t="shared" si="4"/>
        <v>0.12903225806451613</v>
      </c>
      <c r="D23" s="12">
        <f t="shared" si="3"/>
        <v>0.44827586206896552</v>
      </c>
      <c r="E23" s="12">
        <f t="shared" si="3"/>
        <v>0.29032258064516131</v>
      </c>
      <c r="F23" s="12">
        <f t="shared" si="3"/>
        <v>0.26666666666666666</v>
      </c>
      <c r="G23" s="12">
        <f t="shared" si="3"/>
        <v>0.32258064516129031</v>
      </c>
      <c r="H23" s="12">
        <f t="shared" si="3"/>
        <v>0.4</v>
      </c>
      <c r="I23" s="12">
        <f t="shared" si="3"/>
        <v>0.38709677419354838</v>
      </c>
      <c r="J23" s="12">
        <f t="shared" si="3"/>
        <v>0.38709677419354838</v>
      </c>
      <c r="K23" s="12">
        <f t="shared" si="3"/>
        <v>0.6</v>
      </c>
      <c r="L23" s="12">
        <f t="shared" si="3"/>
        <v>0.22580645161290322</v>
      </c>
      <c r="M23" s="12">
        <f t="shared" si="3"/>
        <v>0.5</v>
      </c>
      <c r="N23" s="12">
        <f t="shared" si="3"/>
        <v>0.12903225806451613</v>
      </c>
      <c r="O23" s="12">
        <f t="shared" si="3"/>
        <v>0.32258064516129031</v>
      </c>
      <c r="P23" s="12">
        <f t="shared" si="3"/>
        <v>0.32142857142857145</v>
      </c>
      <c r="Q23" s="12">
        <f t="shared" si="3"/>
        <v>0.32258064516129031</v>
      </c>
      <c r="R23" s="12">
        <f t="shared" si="3"/>
        <v>0.33333333333333331</v>
      </c>
      <c r="S23" s="12">
        <f t="shared" si="3"/>
        <v>0.35483870967741937</v>
      </c>
      <c r="T23" s="12">
        <f t="shared" si="3"/>
        <v>0.3</v>
      </c>
      <c r="U23" s="12">
        <f t="shared" si="3"/>
        <v>-2.1815484630991077E-4</v>
      </c>
    </row>
    <row r="24" spans="1:21" x14ac:dyDescent="0.3">
      <c r="A24" s="7">
        <f>+COUNTIFS(Ingresos!$B:$B,'Datos Por tipo'!$B24)</f>
        <v>1</v>
      </c>
      <c r="B24" s="2" t="s">
        <v>7</v>
      </c>
      <c r="C24" s="12">
        <f t="shared" si="4"/>
        <v>0</v>
      </c>
      <c r="D24" s="12">
        <f t="shared" si="3"/>
        <v>0</v>
      </c>
      <c r="E24" s="12">
        <f t="shared" si="3"/>
        <v>0</v>
      </c>
      <c r="F24" s="12">
        <f t="shared" si="3"/>
        <v>0</v>
      </c>
      <c r="G24" s="12">
        <f t="shared" si="3"/>
        <v>0.12903225806451613</v>
      </c>
      <c r="H24" s="12">
        <f t="shared" si="3"/>
        <v>0.13333333333333333</v>
      </c>
      <c r="I24" s="12">
        <f t="shared" si="3"/>
        <v>0.16129032258064516</v>
      </c>
      <c r="J24" s="12">
        <f t="shared" si="3"/>
        <v>0.12903225806451613</v>
      </c>
      <c r="K24" s="12">
        <f t="shared" si="3"/>
        <v>0.13333333333333333</v>
      </c>
      <c r="L24" s="12">
        <f t="shared" si="3"/>
        <v>3.2258064516129031E-2</v>
      </c>
      <c r="M24" s="12">
        <f t="shared" si="3"/>
        <v>0</v>
      </c>
      <c r="N24" s="12">
        <f t="shared" si="3"/>
        <v>0.22580645161290322</v>
      </c>
      <c r="O24" s="12">
        <f t="shared" si="3"/>
        <v>3.2258064516129031E-2</v>
      </c>
      <c r="P24" s="12">
        <f t="shared" si="3"/>
        <v>7.1428571428571425E-2</v>
      </c>
      <c r="Q24" s="12">
        <f t="shared" si="3"/>
        <v>0.19354838709677419</v>
      </c>
      <c r="R24" s="12">
        <f t="shared" si="3"/>
        <v>0.43333333333333335</v>
      </c>
      <c r="S24" s="12">
        <f t="shared" si="3"/>
        <v>0.19354838709677419</v>
      </c>
      <c r="T24" s="12">
        <f t="shared" si="3"/>
        <v>0.26666666666666666</v>
      </c>
      <c r="U24" s="12">
        <f t="shared" si="3"/>
        <v>-1.0907742315495538E-4</v>
      </c>
    </row>
    <row r="25" spans="1:21" x14ac:dyDescent="0.3">
      <c r="A25" s="7">
        <f>+COUNTIFS(Ingresos!$B:$B,'Datos Por tipo'!$B25)</f>
        <v>1</v>
      </c>
      <c r="B25" s="2" t="s">
        <v>5</v>
      </c>
      <c r="C25" s="12">
        <f t="shared" si="4"/>
        <v>0</v>
      </c>
      <c r="D25" s="12">
        <f t="shared" si="3"/>
        <v>0.17241379310344829</v>
      </c>
      <c r="E25" s="12">
        <f t="shared" si="3"/>
        <v>6.4516129032258063E-2</v>
      </c>
      <c r="F25" s="12">
        <f t="shared" si="3"/>
        <v>0</v>
      </c>
      <c r="G25" s="12">
        <f t="shared" si="3"/>
        <v>0.22580645161290322</v>
      </c>
      <c r="H25" s="12">
        <f t="shared" si="3"/>
        <v>0</v>
      </c>
      <c r="I25" s="12">
        <f t="shared" si="3"/>
        <v>6.4516129032258063E-2</v>
      </c>
      <c r="J25" s="12">
        <f t="shared" si="3"/>
        <v>0.22580645161290322</v>
      </c>
      <c r="K25" s="12">
        <f t="shared" si="3"/>
        <v>0.3</v>
      </c>
      <c r="L25" s="12">
        <f t="shared" si="3"/>
        <v>0.25806451612903225</v>
      </c>
      <c r="M25" s="12">
        <f t="shared" si="3"/>
        <v>0.16666666666666666</v>
      </c>
      <c r="N25" s="12">
        <f t="shared" si="3"/>
        <v>0.22580645161290322</v>
      </c>
      <c r="O25" s="12">
        <f t="shared" si="3"/>
        <v>0</v>
      </c>
      <c r="P25" s="12">
        <f t="shared" si="3"/>
        <v>7.1428571428571425E-2</v>
      </c>
      <c r="Q25" s="12">
        <f t="shared" si="3"/>
        <v>9.6774193548387094E-2</v>
      </c>
      <c r="R25" s="12">
        <f t="shared" si="3"/>
        <v>0.16666666666666666</v>
      </c>
      <c r="S25" s="12">
        <f t="shared" si="3"/>
        <v>6.4516129032258063E-2</v>
      </c>
      <c r="T25" s="12">
        <f t="shared" si="3"/>
        <v>0.1</v>
      </c>
      <c r="U25" s="12">
        <f t="shared" si="3"/>
        <v>0</v>
      </c>
    </row>
    <row r="26" spans="1:21" x14ac:dyDescent="0.3">
      <c r="A26" s="7">
        <f>+COUNTIFS(Ingresos!$B:$B,'Datos Por tipo'!$B26)</f>
        <v>1</v>
      </c>
      <c r="B26" s="2" t="s">
        <v>6</v>
      </c>
      <c r="C26" s="12">
        <f t="shared" si="4"/>
        <v>0</v>
      </c>
      <c r="D26" s="12">
        <f t="shared" si="3"/>
        <v>0.13793103448275862</v>
      </c>
      <c r="E26" s="12">
        <f t="shared" si="3"/>
        <v>0.58064516129032262</v>
      </c>
      <c r="F26" s="12">
        <f t="shared" si="3"/>
        <v>0.23333333333333334</v>
      </c>
      <c r="G26" s="12">
        <f t="shared" si="3"/>
        <v>0.22580645161290322</v>
      </c>
      <c r="H26" s="12">
        <f t="shared" si="3"/>
        <v>0</v>
      </c>
      <c r="I26" s="12">
        <f t="shared" si="3"/>
        <v>6.4516129032258063E-2</v>
      </c>
      <c r="J26" s="12">
        <f t="shared" si="3"/>
        <v>0.45161290322580644</v>
      </c>
      <c r="K26" s="12">
        <f t="shared" si="3"/>
        <v>0.26666666666666666</v>
      </c>
      <c r="L26" s="12">
        <f t="shared" si="3"/>
        <v>0.29032258064516131</v>
      </c>
      <c r="M26" s="12">
        <f t="shared" si="3"/>
        <v>0</v>
      </c>
      <c r="N26" s="12">
        <f t="shared" si="3"/>
        <v>0.12903225806451613</v>
      </c>
      <c r="O26" s="12">
        <f t="shared" si="3"/>
        <v>9.6774193548387094E-2</v>
      </c>
      <c r="P26" s="12">
        <f t="shared" si="3"/>
        <v>0</v>
      </c>
      <c r="Q26" s="12">
        <f t="shared" si="3"/>
        <v>0</v>
      </c>
      <c r="R26" s="12">
        <f t="shared" si="3"/>
        <v>0</v>
      </c>
      <c r="S26" s="12">
        <f t="shared" si="3"/>
        <v>0</v>
      </c>
      <c r="T26" s="12">
        <f t="shared" si="3"/>
        <v>0</v>
      </c>
      <c r="U26" s="12">
        <f t="shared" si="3"/>
        <v>0</v>
      </c>
    </row>
    <row r="28" spans="1:21" x14ac:dyDescent="0.3">
      <c r="A28" s="8"/>
      <c r="B28" s="8" t="s">
        <v>11</v>
      </c>
      <c r="C28" s="17">
        <v>45292</v>
      </c>
      <c r="D28" s="17">
        <f>+EOMONTH(C28,0)+1</f>
        <v>45323</v>
      </c>
      <c r="E28" s="17">
        <f t="shared" ref="E28:U28" si="5">+EOMONTH(D28,0)+1</f>
        <v>45352</v>
      </c>
      <c r="F28" s="17">
        <f t="shared" si="5"/>
        <v>45383</v>
      </c>
      <c r="G28" s="17">
        <f t="shared" si="5"/>
        <v>45413</v>
      </c>
      <c r="H28" s="17">
        <f t="shared" si="5"/>
        <v>45444</v>
      </c>
      <c r="I28" s="17">
        <f t="shared" si="5"/>
        <v>45474</v>
      </c>
      <c r="J28" s="17">
        <f t="shared" si="5"/>
        <v>45505</v>
      </c>
      <c r="K28" s="17">
        <f t="shared" si="5"/>
        <v>45536</v>
      </c>
      <c r="L28" s="17">
        <f t="shared" si="5"/>
        <v>45566</v>
      </c>
      <c r="M28" s="17">
        <f t="shared" si="5"/>
        <v>45597</v>
      </c>
      <c r="N28" s="17">
        <f t="shared" si="5"/>
        <v>45627</v>
      </c>
      <c r="O28" s="17">
        <f t="shared" si="5"/>
        <v>45658</v>
      </c>
      <c r="P28" s="17">
        <f t="shared" si="5"/>
        <v>45689</v>
      </c>
      <c r="Q28" s="17">
        <f t="shared" si="5"/>
        <v>45717</v>
      </c>
      <c r="R28" s="17">
        <f t="shared" si="5"/>
        <v>45748</v>
      </c>
      <c r="S28" s="17">
        <f t="shared" si="5"/>
        <v>45778</v>
      </c>
      <c r="T28" s="17">
        <f t="shared" si="5"/>
        <v>45809</v>
      </c>
      <c r="U28" s="17">
        <f t="shared" si="5"/>
        <v>45839</v>
      </c>
    </row>
    <row r="29" spans="1:21" x14ac:dyDescent="0.3">
      <c r="A29" s="7">
        <f>+COUNTIFS(Ingresos!$B:$B,'Datos Por tipo'!$B29)</f>
        <v>11</v>
      </c>
      <c r="B29" s="2" t="s">
        <v>8</v>
      </c>
      <c r="C29" s="7">
        <f>IFERROR(C2/C11,"")</f>
        <v>2027.9765753424658</v>
      </c>
      <c r="D29" s="7">
        <f t="shared" ref="D29:U29" si="6">IFERROR(D2/D11,"")</f>
        <v>3986.1930769230767</v>
      </c>
      <c r="E29" s="7">
        <f t="shared" si="6"/>
        <v>2908.618484848485</v>
      </c>
      <c r="F29" s="7">
        <f t="shared" si="6"/>
        <v>4167.6218181818185</v>
      </c>
      <c r="G29" s="7">
        <f t="shared" si="6"/>
        <v>4292.6260204081627</v>
      </c>
      <c r="H29" s="7">
        <f t="shared" si="6"/>
        <v>5344.0052631578956</v>
      </c>
      <c r="I29" s="7">
        <f t="shared" si="6"/>
        <v>5641.0227692307681</v>
      </c>
      <c r="J29" s="7">
        <f t="shared" si="6"/>
        <v>4182.5131111111114</v>
      </c>
      <c r="K29" s="7">
        <f t="shared" si="6"/>
        <v>3074.756018518518</v>
      </c>
      <c r="L29" s="7">
        <f t="shared" si="6"/>
        <v>3787.764588235294</v>
      </c>
      <c r="M29" s="7">
        <f t="shared" si="6"/>
        <v>1699.4635454545451</v>
      </c>
      <c r="N29" s="7">
        <f t="shared" si="6"/>
        <v>1611.9905050505051</v>
      </c>
      <c r="O29" s="7">
        <f t="shared" si="6"/>
        <v>1057.8724637681159</v>
      </c>
      <c r="P29" s="7">
        <f t="shared" si="6"/>
        <v>1606.1268253968256</v>
      </c>
      <c r="Q29" s="7">
        <f t="shared" si="6"/>
        <v>725.39949999999999</v>
      </c>
      <c r="R29" s="7">
        <f t="shared" si="6"/>
        <v>2489.2478571428574</v>
      </c>
      <c r="S29" s="7">
        <f t="shared" si="6"/>
        <v>3973.3004166666669</v>
      </c>
      <c r="T29" s="7">
        <f t="shared" si="6"/>
        <v>3209.7457142857138</v>
      </c>
      <c r="U29" s="7">
        <f t="shared" si="6"/>
        <v>3254.684444444445</v>
      </c>
    </row>
    <row r="30" spans="1:21" x14ac:dyDescent="0.3">
      <c r="A30" s="7">
        <f>+COUNTIFS(Ingresos!$B:$B,'Datos Por tipo'!$B30)</f>
        <v>8</v>
      </c>
      <c r="B30" s="2" t="s">
        <v>3</v>
      </c>
      <c r="C30" s="7">
        <f t="shared" ref="C30:U30" si="7">IFERROR(C3/C12,"")</f>
        <v>3354.8357142857144</v>
      </c>
      <c r="D30" s="7">
        <f t="shared" si="7"/>
        <v>1266.6666666666667</v>
      </c>
      <c r="E30" s="7">
        <f t="shared" si="7"/>
        <v>3915.1795348837209</v>
      </c>
      <c r="F30" s="7">
        <f t="shared" si="7"/>
        <v>2737.8869230769233</v>
      </c>
      <c r="G30" s="7">
        <f t="shared" si="7"/>
        <v>4590.1060344827592</v>
      </c>
      <c r="H30" s="7">
        <f t="shared" si="7"/>
        <v>5192.188709677419</v>
      </c>
      <c r="I30" s="7">
        <f t="shared" si="7"/>
        <v>4986.4232653061226</v>
      </c>
      <c r="J30" s="7">
        <f t="shared" si="7"/>
        <v>4278.5970422535211</v>
      </c>
      <c r="K30" s="7">
        <f t="shared" si="7"/>
        <v>4096.1167391304343</v>
      </c>
      <c r="L30" s="7">
        <f t="shared" si="7"/>
        <v>4915.3741666666665</v>
      </c>
      <c r="M30" s="7">
        <f t="shared" si="7"/>
        <v>2193.0207142857143</v>
      </c>
      <c r="N30" s="7">
        <f t="shared" si="7"/>
        <v>3117.3299999999995</v>
      </c>
      <c r="O30" s="7">
        <f t="shared" si="7"/>
        <v>2551.038</v>
      </c>
      <c r="P30" s="7">
        <f t="shared" si="7"/>
        <v>1140.2284</v>
      </c>
      <c r="Q30" s="7">
        <f t="shared" si="7"/>
        <v>1417.3805555555557</v>
      </c>
      <c r="R30" s="7">
        <f t="shared" si="7"/>
        <v>6250.5860869565213</v>
      </c>
      <c r="S30" s="7">
        <f t="shared" si="7"/>
        <v>3642.9380487804883</v>
      </c>
      <c r="T30" s="7">
        <f t="shared" si="7"/>
        <v>2932.4775</v>
      </c>
      <c r="U30" s="7">
        <f t="shared" si="7"/>
        <v>2701.632380952381</v>
      </c>
    </row>
    <row r="31" spans="1:21" x14ac:dyDescent="0.3">
      <c r="A31" s="7">
        <f>+COUNTIFS(Ingresos!$B:$B,'Datos Por tipo'!$B31)</f>
        <v>10</v>
      </c>
      <c r="B31" s="2" t="s">
        <v>2</v>
      </c>
      <c r="C31" s="7">
        <f t="shared" ref="C31:U31" si="8">IFERROR(C4/C13,"")</f>
        <v>3842.2900000000004</v>
      </c>
      <c r="D31" s="7">
        <f t="shared" si="8"/>
        <v>4222.5127999999995</v>
      </c>
      <c r="E31" s="7">
        <f t="shared" si="8"/>
        <v>4327.4141935483858</v>
      </c>
      <c r="F31" s="7">
        <f t="shared" si="8"/>
        <v>7773.3911842105263</v>
      </c>
      <c r="G31" s="7">
        <f t="shared" si="8"/>
        <v>4878.901413043478</v>
      </c>
      <c r="H31" s="7">
        <f t="shared" si="8"/>
        <v>6268.2369841269838</v>
      </c>
      <c r="I31" s="7">
        <f t="shared" si="8"/>
        <v>5489.6388461538454</v>
      </c>
      <c r="J31" s="7">
        <f t="shared" si="8"/>
        <v>5366.7031746031744</v>
      </c>
      <c r="K31" s="7">
        <f t="shared" si="8"/>
        <v>5274.1278723404248</v>
      </c>
      <c r="L31" s="7">
        <f t="shared" si="8"/>
        <v>5665.0302105263154</v>
      </c>
      <c r="M31" s="7">
        <f t="shared" si="8"/>
        <v>4930.2140384615377</v>
      </c>
      <c r="N31" s="7">
        <f t="shared" si="8"/>
        <v>3762.8920588235292</v>
      </c>
      <c r="O31" s="7">
        <f t="shared" si="8"/>
        <v>2853.8447619047615</v>
      </c>
      <c r="P31" s="7">
        <f t="shared" si="8"/>
        <v>3601.0518367346936</v>
      </c>
      <c r="Q31" s="7">
        <f t="shared" si="8"/>
        <v>5652.9806153846157</v>
      </c>
      <c r="R31" s="7">
        <f t="shared" si="8"/>
        <v>4742.0250000000005</v>
      </c>
      <c r="S31" s="7">
        <f t="shared" si="8"/>
        <v>5395.9824210526322</v>
      </c>
      <c r="T31" s="7">
        <f t="shared" si="8"/>
        <v>4611.3418918918915</v>
      </c>
      <c r="U31" s="7">
        <f t="shared" si="8"/>
        <v>4558.5841025641021</v>
      </c>
    </row>
    <row r="32" spans="1:21" x14ac:dyDescent="0.3">
      <c r="A32" s="7">
        <f>+COUNTIFS(Ingresos!$B:$B,'Datos Por tipo'!$B32)</f>
        <v>1</v>
      </c>
      <c r="B32" s="2" t="s">
        <v>4</v>
      </c>
      <c r="C32" s="7">
        <f t="shared" ref="C32:U32" si="9">IFERROR(C5/C14,"")</f>
        <v>10176.99</v>
      </c>
      <c r="D32" s="7">
        <f t="shared" si="9"/>
        <v>7523.8023076923073</v>
      </c>
      <c r="E32" s="7">
        <f t="shared" si="9"/>
        <v>6280.8388888888894</v>
      </c>
      <c r="F32" s="7">
        <f t="shared" si="9"/>
        <v>7602.5112499999996</v>
      </c>
      <c r="G32" s="7">
        <f t="shared" si="9"/>
        <v>8852.1740000000009</v>
      </c>
      <c r="H32" s="7">
        <f t="shared" si="9"/>
        <v>10345.189166666667</v>
      </c>
      <c r="I32" s="7">
        <f t="shared" si="9"/>
        <v>8052.5133333333333</v>
      </c>
      <c r="J32" s="7">
        <f t="shared" si="9"/>
        <v>9290.3708333333325</v>
      </c>
      <c r="K32" s="7">
        <f t="shared" si="9"/>
        <v>6887.2094444444447</v>
      </c>
      <c r="L32" s="7">
        <f t="shared" si="9"/>
        <v>10447.635714285714</v>
      </c>
      <c r="M32" s="7">
        <f t="shared" si="9"/>
        <v>5461.6433333333325</v>
      </c>
      <c r="N32" s="7">
        <f t="shared" si="9"/>
        <v>7585.3625000000002</v>
      </c>
      <c r="O32" s="7">
        <f t="shared" si="9"/>
        <v>6041.7080000000005</v>
      </c>
      <c r="P32" s="7">
        <f t="shared" si="9"/>
        <v>6221.4011111111113</v>
      </c>
      <c r="Q32" s="7">
        <f t="shared" si="9"/>
        <v>5311.4719999999998</v>
      </c>
      <c r="R32" s="7">
        <f t="shared" si="9"/>
        <v>10079.574000000001</v>
      </c>
      <c r="S32" s="7">
        <f t="shared" si="9"/>
        <v>10879.06</v>
      </c>
      <c r="T32" s="7">
        <f t="shared" si="9"/>
        <v>6591.3211111111113</v>
      </c>
      <c r="U32" s="7">
        <f t="shared" si="9"/>
        <v>7293.7660000000005</v>
      </c>
    </row>
    <row r="33" spans="1:21" x14ac:dyDescent="0.3">
      <c r="A33" s="7">
        <f>+COUNTIFS(Ingresos!$B:$B,'Datos Por tipo'!$B33)</f>
        <v>1</v>
      </c>
      <c r="B33" s="2" t="s">
        <v>7</v>
      </c>
      <c r="C33" s="7" t="str">
        <f t="shared" ref="C33:U33" si="10">IFERROR(C6/C15,"")</f>
        <v/>
      </c>
      <c r="D33" s="7" t="str">
        <f t="shared" si="10"/>
        <v/>
      </c>
      <c r="E33" s="7" t="str">
        <f t="shared" si="10"/>
        <v/>
      </c>
      <c r="F33" s="7" t="str">
        <f t="shared" si="10"/>
        <v/>
      </c>
      <c r="G33" s="7">
        <f t="shared" si="10"/>
        <v>5256.6374999999998</v>
      </c>
      <c r="H33" s="7">
        <f t="shared" si="10"/>
        <v>15788.785</v>
      </c>
      <c r="I33" s="7">
        <f t="shared" si="10"/>
        <v>4205.2939999999999</v>
      </c>
      <c r="J33" s="7">
        <f t="shared" si="10"/>
        <v>0</v>
      </c>
      <c r="K33" s="7">
        <f t="shared" si="10"/>
        <v>5256.6374999999998</v>
      </c>
      <c r="L33" s="7">
        <f t="shared" si="10"/>
        <v>0</v>
      </c>
      <c r="M33" s="7" t="str">
        <f t="shared" si="10"/>
        <v/>
      </c>
      <c r="N33" s="7">
        <f t="shared" si="10"/>
        <v>21234.635714285716</v>
      </c>
      <c r="O33" s="7">
        <f t="shared" si="10"/>
        <v>0</v>
      </c>
      <c r="P33" s="7">
        <f t="shared" si="10"/>
        <v>0</v>
      </c>
      <c r="Q33" s="7">
        <f t="shared" si="10"/>
        <v>17410.338333333333</v>
      </c>
      <c r="R33" s="7">
        <f t="shared" si="10"/>
        <v>133856.62692307692</v>
      </c>
      <c r="S33" s="7">
        <f t="shared" si="10"/>
        <v>20127.541666666668</v>
      </c>
      <c r="T33" s="7">
        <f t="shared" si="10"/>
        <v>13360.62</v>
      </c>
      <c r="U33" s="7">
        <f t="shared" si="10"/>
        <v>8410.619999999999</v>
      </c>
    </row>
    <row r="34" spans="1:21" x14ac:dyDescent="0.3">
      <c r="A34" s="7">
        <f>+COUNTIFS(Ingresos!$B:$B,'Datos Por tipo'!$B34)</f>
        <v>1</v>
      </c>
      <c r="B34" s="2" t="s">
        <v>5</v>
      </c>
      <c r="C34" s="7" t="str">
        <f t="shared" ref="C34:U34" si="11">IFERROR(C7/C16,"")</f>
        <v/>
      </c>
      <c r="D34" s="7">
        <f t="shared" si="11"/>
        <v>9610.619999999999</v>
      </c>
      <c r="E34" s="7">
        <f t="shared" si="11"/>
        <v>12743.36</v>
      </c>
      <c r="F34" s="7" t="str">
        <f t="shared" si="11"/>
        <v/>
      </c>
      <c r="G34" s="7">
        <f t="shared" si="11"/>
        <v>17939.324285714287</v>
      </c>
      <c r="H34" s="7" t="str">
        <f t="shared" si="11"/>
        <v/>
      </c>
      <c r="I34" s="7">
        <f t="shared" si="11"/>
        <v>19115.05</v>
      </c>
      <c r="J34" s="7">
        <f t="shared" si="11"/>
        <v>17570.931428571428</v>
      </c>
      <c r="K34" s="7">
        <f t="shared" si="11"/>
        <v>9966.9633333333331</v>
      </c>
      <c r="L34" s="7">
        <f t="shared" si="11"/>
        <v>17153.7225</v>
      </c>
      <c r="M34" s="7">
        <f t="shared" si="11"/>
        <v>8000</v>
      </c>
      <c r="N34" s="7">
        <f t="shared" si="11"/>
        <v>117408.34285714287</v>
      </c>
      <c r="O34" s="7" t="str">
        <f t="shared" si="11"/>
        <v/>
      </c>
      <c r="P34" s="7">
        <f t="shared" si="11"/>
        <v>18586.474999999999</v>
      </c>
      <c r="Q34" s="7">
        <f t="shared" si="11"/>
        <v>18112.623333333333</v>
      </c>
      <c r="R34" s="7">
        <f t="shared" si="11"/>
        <v>18452.870000000003</v>
      </c>
      <c r="S34" s="7">
        <f t="shared" si="11"/>
        <v>4336.29</v>
      </c>
      <c r="T34" s="7">
        <f t="shared" si="11"/>
        <v>14601.769999999999</v>
      </c>
      <c r="U34" s="7" t="str">
        <f t="shared" si="11"/>
        <v/>
      </c>
    </row>
    <row r="35" spans="1:21" x14ac:dyDescent="0.3">
      <c r="A35" s="7">
        <f>+COUNTIFS(Ingresos!$B:$B,'Datos Por tipo'!$B35)</f>
        <v>1</v>
      </c>
      <c r="B35" s="2" t="s">
        <v>6</v>
      </c>
      <c r="C35" s="7" t="str">
        <f t="shared" ref="C35:U35" si="12">IFERROR(C8/C17,"")</f>
        <v/>
      </c>
      <c r="D35" s="7">
        <f t="shared" si="12"/>
        <v>12295.35</v>
      </c>
      <c r="E35" s="7">
        <f t="shared" si="12"/>
        <v>0</v>
      </c>
      <c r="F35" s="7">
        <f t="shared" si="12"/>
        <v>7620.7342857142858</v>
      </c>
      <c r="G35" s="7">
        <f t="shared" si="12"/>
        <v>15094.725714285714</v>
      </c>
      <c r="H35" s="7" t="str">
        <f t="shared" si="12"/>
        <v/>
      </c>
      <c r="I35" s="7">
        <f t="shared" si="12"/>
        <v>19115.05</v>
      </c>
      <c r="J35" s="7">
        <f t="shared" si="12"/>
        <v>0</v>
      </c>
      <c r="K35" s="7">
        <f t="shared" si="12"/>
        <v>6466.8162499999999</v>
      </c>
      <c r="L35" s="7">
        <f t="shared" si="12"/>
        <v>19997.23</v>
      </c>
      <c r="M35" s="7" t="str">
        <f t="shared" si="12"/>
        <v/>
      </c>
      <c r="N35" s="7">
        <f t="shared" si="12"/>
        <v>292779.71000000002</v>
      </c>
      <c r="O35" s="7">
        <f t="shared" si="12"/>
        <v>19713.23</v>
      </c>
      <c r="P35" s="7" t="str">
        <f t="shared" si="12"/>
        <v/>
      </c>
      <c r="Q35" s="7" t="str">
        <f t="shared" si="12"/>
        <v/>
      </c>
      <c r="R35" s="7" t="str">
        <f t="shared" si="12"/>
        <v/>
      </c>
      <c r="S35" s="7" t="str">
        <f t="shared" si="12"/>
        <v/>
      </c>
      <c r="T35" s="7" t="str">
        <f t="shared" si="12"/>
        <v/>
      </c>
      <c r="U35" s="7" t="str">
        <f t="shared" si="1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Ingresos</vt:lpstr>
      <vt:lpstr>Ingresos USD</vt:lpstr>
      <vt:lpstr>Reservas</vt:lpstr>
      <vt:lpstr>ADR</vt:lpstr>
      <vt:lpstr>RevPar</vt:lpstr>
      <vt:lpstr>Datos Por 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Maass</cp:lastModifiedBy>
  <dcterms:created xsi:type="dcterms:W3CDTF">2025-08-22T17:53:39Z</dcterms:created>
  <dcterms:modified xsi:type="dcterms:W3CDTF">2025-08-26T17:58:11Z</dcterms:modified>
</cp:coreProperties>
</file>