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\Documents\ExcelStockManager\"/>
    </mc:Choice>
  </mc:AlternateContent>
  <xr:revisionPtr revIDLastSave="0" documentId="13_ncr:1_{DFFC3DED-EE72-409A-B02A-684E1696A788}" xr6:coauthVersionLast="47" xr6:coauthVersionMax="47" xr10:uidLastSave="{00000000-0000-0000-0000-000000000000}"/>
  <bookViews>
    <workbookView xWindow="-28920" yWindow="-120" windowWidth="29040" windowHeight="15720" firstSheet="4" activeTab="6" xr2:uid="{0EF63EFC-8AB2-47B7-82B9-4832EFE505E9}"/>
  </bookViews>
  <sheets>
    <sheet name="Control Pannel" sheetId="9" r:id="rId1"/>
    <sheet name="User Data &gt;&gt;" sheetId="13" r:id="rId2"/>
    <sheet name="New Categories" sheetId="2" r:id="rId3"/>
    <sheet name="New Products" sheetId="11" r:id="rId4"/>
    <sheet name="Interpret HTML" sheetId="14" r:id="rId5"/>
    <sheet name="Instructions" sheetId="4" r:id="rId6"/>
    <sheet name="config" sheetId="5" r:id="rId7"/>
    <sheet name="Data &gt;&gt;" sheetId="8" r:id="rId8"/>
    <sheet name="prod_info" sheetId="7" r:id="rId9"/>
    <sheet name="cat_info" sheetId="15" r:id="rId10"/>
    <sheet name="Other &gt;&gt;" sheetId="16" r:id="rId11"/>
    <sheet name="99. Dowdowns" sheetId="10" r:id="rId12"/>
    <sheet name="99. Information source" sheetId="17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8" i="17" l="1"/>
  <c r="R9" i="17"/>
  <c r="R11" i="17"/>
  <c r="E11" i="17" s="1"/>
  <c r="R12" i="17"/>
  <c r="E8" i="17"/>
  <c r="E9" i="17"/>
  <c r="E12" i="17"/>
  <c r="N5" i="17"/>
  <c r="O10" i="17"/>
  <c r="M10" i="17"/>
  <c r="AR7" i="11"/>
  <c r="AX37" i="11"/>
  <c r="AX38" i="11"/>
  <c r="AX39" i="11"/>
  <c r="AX40" i="11"/>
  <c r="AX41" i="11"/>
  <c r="AX42" i="11"/>
  <c r="AX43" i="11"/>
  <c r="AX44" i="11"/>
  <c r="AX45" i="11"/>
  <c r="AX46" i="11"/>
  <c r="AX47" i="11"/>
  <c r="AX48" i="11"/>
  <c r="AX49" i="11"/>
  <c r="AX50" i="11"/>
  <c r="AX51" i="11"/>
  <c r="AX52" i="11"/>
  <c r="AX53" i="11"/>
  <c r="AX54" i="11"/>
  <c r="AX55" i="11"/>
  <c r="AX56" i="11"/>
  <c r="AX57" i="11"/>
  <c r="AX58" i="11"/>
  <c r="AX59" i="11"/>
  <c r="AX60" i="11"/>
  <c r="AX61" i="11"/>
  <c r="AX62" i="11"/>
  <c r="AX63" i="11"/>
  <c r="AX64" i="11"/>
  <c r="AX65" i="11"/>
  <c r="AX66" i="11"/>
  <c r="AX67" i="11"/>
  <c r="AX68" i="11"/>
  <c r="AX69" i="11"/>
  <c r="AX70" i="11"/>
  <c r="AX71" i="11"/>
  <c r="AX72" i="11"/>
  <c r="AX73" i="11"/>
  <c r="AX74" i="11"/>
  <c r="AX75" i="11"/>
  <c r="AX76" i="11"/>
  <c r="AX77" i="11"/>
  <c r="AX78" i="11"/>
  <c r="AX79" i="11"/>
  <c r="AX80" i="11"/>
  <c r="AX81" i="11"/>
  <c r="AX82" i="11"/>
  <c r="AX83" i="11"/>
  <c r="AX84" i="11"/>
  <c r="AX85" i="11"/>
  <c r="AX86" i="11"/>
  <c r="AX87" i="11"/>
  <c r="AX88" i="11"/>
  <c r="AX89" i="11"/>
  <c r="AX90" i="11"/>
  <c r="AX91" i="11"/>
  <c r="AX92" i="11"/>
  <c r="AX93" i="11"/>
  <c r="AX94" i="11"/>
  <c r="AX95" i="11"/>
  <c r="AX96" i="11"/>
  <c r="AX97" i="11"/>
  <c r="AX98" i="11"/>
  <c r="AX99" i="11"/>
  <c r="AX100" i="11"/>
  <c r="AX101" i="11"/>
  <c r="AX102" i="11"/>
  <c r="AX103" i="11"/>
  <c r="AX104" i="11"/>
  <c r="AX105" i="11"/>
  <c r="AX106" i="11"/>
  <c r="AX107" i="11"/>
  <c r="AX108" i="11"/>
  <c r="AX109" i="11"/>
  <c r="AX110" i="11"/>
  <c r="AX111" i="11"/>
  <c r="AX112" i="11"/>
  <c r="AX113" i="11"/>
  <c r="AX114" i="11"/>
  <c r="AX115" i="11"/>
  <c r="AX116" i="11"/>
  <c r="AW37" i="11"/>
  <c r="AW38" i="11"/>
  <c r="AW39" i="11"/>
  <c r="AW40" i="11"/>
  <c r="AW41" i="11"/>
  <c r="AW42" i="11"/>
  <c r="AW43" i="11"/>
  <c r="AW44" i="11"/>
  <c r="AW45" i="11"/>
  <c r="AW46" i="11"/>
  <c r="AW47" i="11"/>
  <c r="AW48" i="11"/>
  <c r="AW49" i="11"/>
  <c r="AW50" i="11"/>
  <c r="AW51" i="11"/>
  <c r="AW52" i="11"/>
  <c r="AW53" i="11"/>
  <c r="AW54" i="11"/>
  <c r="AW55" i="11"/>
  <c r="AW56" i="11"/>
  <c r="AW57" i="11"/>
  <c r="AW58" i="11"/>
  <c r="AW59" i="11"/>
  <c r="AW60" i="11"/>
  <c r="AW61" i="11"/>
  <c r="AW62" i="11"/>
  <c r="AW63" i="11"/>
  <c r="AW64" i="11"/>
  <c r="AW65" i="11"/>
  <c r="AW66" i="11"/>
  <c r="AW67" i="11"/>
  <c r="AW68" i="11"/>
  <c r="AW69" i="11"/>
  <c r="AW70" i="11"/>
  <c r="AW71" i="11"/>
  <c r="AW72" i="11"/>
  <c r="AW73" i="11"/>
  <c r="AW74" i="11"/>
  <c r="AW75" i="11"/>
  <c r="AW76" i="11"/>
  <c r="AW77" i="11"/>
  <c r="AW78" i="11"/>
  <c r="AW79" i="11"/>
  <c r="AW80" i="11"/>
  <c r="AW81" i="11"/>
  <c r="AW82" i="11"/>
  <c r="AW83" i="11"/>
  <c r="AW84" i="11"/>
  <c r="AW85" i="11"/>
  <c r="AW86" i="11"/>
  <c r="AW87" i="11"/>
  <c r="AW88" i="11"/>
  <c r="AW89" i="11"/>
  <c r="AW90" i="11"/>
  <c r="AW91" i="11"/>
  <c r="AW92" i="11"/>
  <c r="AW93" i="11"/>
  <c r="AW94" i="11"/>
  <c r="AW95" i="11"/>
  <c r="AW96" i="11"/>
  <c r="AW97" i="11"/>
  <c r="AW98" i="11"/>
  <c r="AW99" i="11"/>
  <c r="AW100" i="11"/>
  <c r="AW101" i="11"/>
  <c r="AW102" i="11"/>
  <c r="AW103" i="11"/>
  <c r="AW104" i="11"/>
  <c r="AW105" i="11"/>
  <c r="AW106" i="11"/>
  <c r="AW107" i="11"/>
  <c r="AW108" i="11"/>
  <c r="AW109" i="11"/>
  <c r="AW110" i="11"/>
  <c r="AW111" i="11"/>
  <c r="AW112" i="11"/>
  <c r="AW113" i="11"/>
  <c r="AW114" i="11"/>
  <c r="AW115" i="11"/>
  <c r="AW116" i="11"/>
  <c r="C13" i="11" a="1"/>
  <c r="C13" i="11" s="1"/>
  <c r="C14" i="11" a="1"/>
  <c r="C14" i="11" s="1"/>
  <c r="C15" i="11" a="1"/>
  <c r="C15" i="11" s="1"/>
  <c r="C16" i="11" a="1"/>
  <c r="C16" i="11" s="1"/>
  <c r="C17" i="11" a="1"/>
  <c r="C17" i="11" s="1"/>
  <c r="C18" i="11" a="1"/>
  <c r="C18" i="11" s="1"/>
  <c r="C19" i="11" a="1"/>
  <c r="C19" i="11" s="1"/>
  <c r="C20" i="11" a="1"/>
  <c r="C20" i="11" s="1"/>
  <c r="C21" i="11" a="1"/>
  <c r="C21" i="11" s="1"/>
  <c r="C22" i="11" a="1"/>
  <c r="C22" i="11" s="1"/>
  <c r="C23" i="11" a="1"/>
  <c r="C23" i="11" s="1"/>
  <c r="C24" i="11" a="1"/>
  <c r="C24" i="11" s="1"/>
  <c r="C25" i="11" a="1"/>
  <c r="C25" i="11" s="1"/>
  <c r="C26" i="11" a="1"/>
  <c r="C26" i="11" s="1"/>
  <c r="C27" i="11" a="1"/>
  <c r="C27" i="11" s="1"/>
  <c r="C28" i="11" a="1"/>
  <c r="C28" i="11" s="1"/>
  <c r="C29" i="11" a="1"/>
  <c r="C29" i="11" s="1"/>
  <c r="C30" i="11" a="1"/>
  <c r="C30" i="11" s="1"/>
  <c r="C31" i="11" a="1"/>
  <c r="C31" i="11" s="1"/>
  <c r="AV116" i="11"/>
  <c r="AU116" i="11"/>
  <c r="AT116" i="11"/>
  <c r="AS116" i="11"/>
  <c r="AV115" i="11"/>
  <c r="AU115" i="11"/>
  <c r="AT115" i="11"/>
  <c r="AS115" i="11"/>
  <c r="AV114" i="11"/>
  <c r="AU114" i="11"/>
  <c r="AT114" i="11"/>
  <c r="AS114" i="11"/>
  <c r="AV113" i="11"/>
  <c r="AU113" i="11"/>
  <c r="AT113" i="11"/>
  <c r="AS113" i="11"/>
  <c r="AV112" i="11"/>
  <c r="AU112" i="11"/>
  <c r="AT112" i="11"/>
  <c r="AS112" i="11"/>
  <c r="AV111" i="11"/>
  <c r="AU111" i="11"/>
  <c r="AT111" i="11"/>
  <c r="AS111" i="11"/>
  <c r="AV110" i="11"/>
  <c r="AU110" i="11"/>
  <c r="AT110" i="11"/>
  <c r="AS110" i="11"/>
  <c r="AV109" i="11"/>
  <c r="AU109" i="11"/>
  <c r="AT109" i="11"/>
  <c r="AS109" i="11"/>
  <c r="AV108" i="11"/>
  <c r="AU108" i="11"/>
  <c r="AT108" i="11"/>
  <c r="AS108" i="11"/>
  <c r="AV107" i="11"/>
  <c r="AU107" i="11"/>
  <c r="AT107" i="11"/>
  <c r="AS107" i="11"/>
  <c r="AV106" i="11"/>
  <c r="AU106" i="11"/>
  <c r="AT106" i="11"/>
  <c r="AS106" i="11"/>
  <c r="AV105" i="11"/>
  <c r="AU105" i="11"/>
  <c r="AT105" i="11"/>
  <c r="AS105" i="11"/>
  <c r="AV104" i="11"/>
  <c r="AU104" i="11"/>
  <c r="AT104" i="11"/>
  <c r="AS104" i="11"/>
  <c r="AV103" i="11"/>
  <c r="AU103" i="11"/>
  <c r="AT103" i="11"/>
  <c r="AS103" i="11"/>
  <c r="AV102" i="11"/>
  <c r="AU102" i="11"/>
  <c r="AT102" i="11"/>
  <c r="AS102" i="11"/>
  <c r="AV101" i="11"/>
  <c r="AU101" i="11"/>
  <c r="AT101" i="11"/>
  <c r="AS101" i="11"/>
  <c r="AV100" i="11"/>
  <c r="AU100" i="11"/>
  <c r="AT100" i="11"/>
  <c r="AS100" i="11"/>
  <c r="AV99" i="11"/>
  <c r="AU99" i="11"/>
  <c r="AT99" i="11"/>
  <c r="AS99" i="11"/>
  <c r="AV98" i="11"/>
  <c r="AU98" i="11"/>
  <c r="AT98" i="11"/>
  <c r="AS98" i="11"/>
  <c r="AV97" i="11"/>
  <c r="AU97" i="11"/>
  <c r="AT97" i="11"/>
  <c r="AS97" i="11"/>
  <c r="AV96" i="11"/>
  <c r="AU96" i="11"/>
  <c r="AT96" i="11"/>
  <c r="AS96" i="11"/>
  <c r="AV95" i="11"/>
  <c r="AU95" i="11"/>
  <c r="AT95" i="11"/>
  <c r="AS95" i="11"/>
  <c r="AV94" i="11"/>
  <c r="AU94" i="11"/>
  <c r="AT94" i="11"/>
  <c r="AS94" i="11"/>
  <c r="AV93" i="11"/>
  <c r="AU93" i="11"/>
  <c r="AT93" i="11"/>
  <c r="AS93" i="11"/>
  <c r="AV92" i="11"/>
  <c r="AU92" i="11"/>
  <c r="AT92" i="11"/>
  <c r="AS92" i="11"/>
  <c r="AV91" i="11"/>
  <c r="AU91" i="11"/>
  <c r="AT91" i="11"/>
  <c r="AS91" i="11"/>
  <c r="AV90" i="11"/>
  <c r="AU90" i="11"/>
  <c r="AT90" i="11"/>
  <c r="AS90" i="11"/>
  <c r="AV89" i="11"/>
  <c r="AU89" i="11"/>
  <c r="AT89" i="11"/>
  <c r="AS89" i="11"/>
  <c r="AV88" i="11"/>
  <c r="AU88" i="11"/>
  <c r="AT88" i="11"/>
  <c r="AS88" i="11"/>
  <c r="AV87" i="11"/>
  <c r="AU87" i="11"/>
  <c r="AT87" i="11"/>
  <c r="AS87" i="11"/>
  <c r="AV86" i="11"/>
  <c r="AU86" i="11"/>
  <c r="AT86" i="11"/>
  <c r="AS86" i="11"/>
  <c r="AV85" i="11"/>
  <c r="AU85" i="11"/>
  <c r="AT85" i="11"/>
  <c r="AS85" i="11"/>
  <c r="AV84" i="11"/>
  <c r="AU84" i="11"/>
  <c r="AT84" i="11"/>
  <c r="AS84" i="11"/>
  <c r="AV83" i="11"/>
  <c r="AU83" i="11"/>
  <c r="AT83" i="11"/>
  <c r="AS83" i="11"/>
  <c r="AV82" i="11"/>
  <c r="AU82" i="11"/>
  <c r="AT82" i="11"/>
  <c r="AS82" i="11"/>
  <c r="AV81" i="11"/>
  <c r="AU81" i="11"/>
  <c r="AT81" i="11"/>
  <c r="AS81" i="11"/>
  <c r="AV80" i="11"/>
  <c r="AU80" i="11"/>
  <c r="AT80" i="11"/>
  <c r="AS80" i="11"/>
  <c r="AV79" i="11"/>
  <c r="AU79" i="11"/>
  <c r="AT79" i="11"/>
  <c r="AS79" i="11"/>
  <c r="AV78" i="11"/>
  <c r="AU78" i="11"/>
  <c r="AT78" i="11"/>
  <c r="AS78" i="11"/>
  <c r="AV77" i="11"/>
  <c r="AU77" i="11"/>
  <c r="AT77" i="11"/>
  <c r="AS77" i="11"/>
  <c r="AV76" i="11"/>
  <c r="AU76" i="11"/>
  <c r="AT76" i="11"/>
  <c r="AS76" i="11"/>
  <c r="AV75" i="11"/>
  <c r="AU75" i="11"/>
  <c r="AT75" i="11"/>
  <c r="AS75" i="11"/>
  <c r="AV74" i="11"/>
  <c r="AU74" i="11"/>
  <c r="AT74" i="11"/>
  <c r="AS74" i="11"/>
  <c r="AV73" i="11"/>
  <c r="AU73" i="11"/>
  <c r="AT73" i="11"/>
  <c r="AS73" i="11"/>
  <c r="AV72" i="11"/>
  <c r="AU72" i="11"/>
  <c r="AT72" i="11"/>
  <c r="AS72" i="11"/>
  <c r="AV71" i="11"/>
  <c r="AU71" i="11"/>
  <c r="AT71" i="11"/>
  <c r="AS71" i="11"/>
  <c r="AV70" i="11"/>
  <c r="AU70" i="11"/>
  <c r="AT70" i="11"/>
  <c r="AS70" i="11"/>
  <c r="AV69" i="11"/>
  <c r="AU69" i="11"/>
  <c r="AT69" i="11"/>
  <c r="AS69" i="11"/>
  <c r="AV68" i="11"/>
  <c r="AU68" i="11"/>
  <c r="AT68" i="11"/>
  <c r="AS68" i="11"/>
  <c r="AV67" i="11"/>
  <c r="AU67" i="11"/>
  <c r="AT67" i="11"/>
  <c r="AS67" i="11"/>
  <c r="AV66" i="11"/>
  <c r="AU66" i="11"/>
  <c r="AT66" i="11"/>
  <c r="AS66" i="11"/>
  <c r="AV65" i="11"/>
  <c r="AU65" i="11"/>
  <c r="AT65" i="11"/>
  <c r="AS65" i="11"/>
  <c r="AV64" i="11"/>
  <c r="AU64" i="11"/>
  <c r="AT64" i="11"/>
  <c r="AS64" i="11"/>
  <c r="AV63" i="11"/>
  <c r="AU63" i="11"/>
  <c r="AT63" i="11"/>
  <c r="AS63" i="11"/>
  <c r="AV62" i="11"/>
  <c r="AU62" i="11"/>
  <c r="AT62" i="11"/>
  <c r="AS62" i="11"/>
  <c r="AV61" i="11"/>
  <c r="AU61" i="11"/>
  <c r="AT61" i="11"/>
  <c r="AS61" i="11"/>
  <c r="AV60" i="11"/>
  <c r="AU60" i="11"/>
  <c r="AT60" i="11"/>
  <c r="AS60" i="11"/>
  <c r="AV59" i="11"/>
  <c r="AU59" i="11"/>
  <c r="AT59" i="11"/>
  <c r="AS59" i="11"/>
  <c r="AV58" i="11"/>
  <c r="AU58" i="11"/>
  <c r="AT58" i="11"/>
  <c r="AS58" i="11"/>
  <c r="AV57" i="11"/>
  <c r="AU57" i="11"/>
  <c r="AT57" i="11"/>
  <c r="AS57" i="11"/>
  <c r="AV56" i="11"/>
  <c r="AU56" i="11"/>
  <c r="AT56" i="11"/>
  <c r="AS56" i="11"/>
  <c r="AV55" i="11"/>
  <c r="AU55" i="11"/>
  <c r="AT55" i="11"/>
  <c r="AS55" i="11"/>
  <c r="AV54" i="11"/>
  <c r="AU54" i="11"/>
  <c r="AT54" i="11"/>
  <c r="AS54" i="11"/>
  <c r="AV53" i="11"/>
  <c r="AU53" i="11"/>
  <c r="AT53" i="11"/>
  <c r="AS53" i="11"/>
  <c r="AV52" i="11"/>
  <c r="AU52" i="11"/>
  <c r="AT52" i="11"/>
  <c r="AS52" i="11"/>
  <c r="AV51" i="11"/>
  <c r="AU51" i="11"/>
  <c r="AT51" i="11"/>
  <c r="AS51" i="11"/>
  <c r="AV50" i="11"/>
  <c r="AU50" i="11"/>
  <c r="AT50" i="11"/>
  <c r="AS50" i="11"/>
  <c r="AV49" i="11"/>
  <c r="AU49" i="11"/>
  <c r="AT49" i="11"/>
  <c r="AS49" i="11"/>
  <c r="AV48" i="11"/>
  <c r="AU48" i="11"/>
  <c r="AT48" i="11"/>
  <c r="AS48" i="11"/>
  <c r="AV47" i="11"/>
  <c r="AU47" i="11"/>
  <c r="AT47" i="11"/>
  <c r="AS47" i="11"/>
  <c r="AV46" i="11"/>
  <c r="AU46" i="11"/>
  <c r="AT46" i="11"/>
  <c r="AS46" i="11"/>
  <c r="AV45" i="11"/>
  <c r="AU45" i="11"/>
  <c r="AT45" i="11"/>
  <c r="AS45" i="11"/>
  <c r="AV44" i="11"/>
  <c r="AU44" i="11"/>
  <c r="AT44" i="11"/>
  <c r="AS44" i="11"/>
  <c r="AV43" i="11"/>
  <c r="AU43" i="11"/>
  <c r="AT43" i="11"/>
  <c r="AS43" i="11"/>
  <c r="AV42" i="11"/>
  <c r="AU42" i="11"/>
  <c r="AT42" i="11"/>
  <c r="AS42" i="11"/>
  <c r="AV41" i="11"/>
  <c r="AU41" i="11"/>
  <c r="AT41" i="11"/>
  <c r="AS41" i="11"/>
  <c r="AV40" i="11"/>
  <c r="AU40" i="11"/>
  <c r="AT40" i="11"/>
  <c r="AS40" i="11"/>
  <c r="AV39" i="11"/>
  <c r="AU39" i="11"/>
  <c r="AT39" i="11"/>
  <c r="AS39" i="11"/>
  <c r="AV38" i="11"/>
  <c r="AU38" i="11"/>
  <c r="AT38" i="11"/>
  <c r="AS38" i="11"/>
  <c r="AV37" i="11"/>
  <c r="AU37" i="11"/>
  <c r="AT37" i="11"/>
  <c r="AS37" i="11"/>
  <c r="O9" i="17"/>
  <c r="P9" i="17" s="1"/>
  <c r="M9" i="17"/>
  <c r="P8" i="17"/>
  <c r="O8" i="17"/>
  <c r="N8" i="17"/>
  <c r="M8" i="17"/>
  <c r="O7" i="17"/>
  <c r="P7" i="17" s="1"/>
  <c r="M7" i="17"/>
  <c r="O6" i="17"/>
  <c r="P6" i="17" s="1"/>
  <c r="M6" i="17"/>
  <c r="N6" i="17" s="1"/>
  <c r="R6" i="17" s="1"/>
  <c r="E6" i="17" s="1"/>
  <c r="P5" i="17"/>
  <c r="R5" i="17" s="1"/>
  <c r="E5" i="17" s="1"/>
  <c r="O5" i="17"/>
  <c r="M5" i="17"/>
  <c r="B6" i="17"/>
  <c r="B7" i="17" s="1"/>
  <c r="B8" i="17" s="1"/>
  <c r="B9" i="17" s="1"/>
  <c r="B10" i="17" s="1"/>
  <c r="G21" i="2" a="1"/>
  <c r="G21" i="2" s="1"/>
  <c r="G20" i="2" a="1"/>
  <c r="G20" i="2" s="1"/>
  <c r="G19" i="2" a="1"/>
  <c r="G19" i="2" s="1"/>
  <c r="G18" i="2" a="1"/>
  <c r="G18" i="2" s="1"/>
  <c r="G17" i="2" a="1"/>
  <c r="G17" i="2" s="1"/>
  <c r="G16" i="2" a="1"/>
  <c r="G16" i="2" s="1"/>
  <c r="G15" i="2" a="1"/>
  <c r="G15" i="2" s="1"/>
  <c r="G14" i="2" a="1"/>
  <c r="G14" i="2" s="1"/>
  <c r="G13" i="2" a="1"/>
  <c r="G13" i="2" s="1"/>
  <c r="G12" i="2" a="1"/>
  <c r="G12" i="2" s="1"/>
  <c r="AB31" i="11"/>
  <c r="AA31" i="11"/>
  <c r="Z31" i="11"/>
  <c r="Y31" i="11"/>
  <c r="X31" i="11"/>
  <c r="AB30" i="11"/>
  <c r="AA30" i="11"/>
  <c r="Z30" i="11"/>
  <c r="Y30" i="11"/>
  <c r="X30" i="11"/>
  <c r="AB29" i="11"/>
  <c r="AA29" i="11"/>
  <c r="Z29" i="11"/>
  <c r="Y29" i="11"/>
  <c r="X29" i="11"/>
  <c r="AB28" i="11"/>
  <c r="AA28" i="11"/>
  <c r="Z28" i="11"/>
  <c r="Y28" i="11"/>
  <c r="X28" i="11"/>
  <c r="AB27" i="11"/>
  <c r="AA27" i="11"/>
  <c r="Z27" i="11"/>
  <c r="Y27" i="11"/>
  <c r="X27" i="11"/>
  <c r="AB26" i="11"/>
  <c r="AA26" i="11"/>
  <c r="Z26" i="11"/>
  <c r="Y26" i="11"/>
  <c r="X26" i="11"/>
  <c r="AB25" i="11"/>
  <c r="AA25" i="11"/>
  <c r="Z25" i="11"/>
  <c r="Y25" i="11"/>
  <c r="X25" i="11"/>
  <c r="AB24" i="11"/>
  <c r="AA24" i="11"/>
  <c r="Z24" i="11"/>
  <c r="Y24" i="11"/>
  <c r="X24" i="11"/>
  <c r="AB23" i="11"/>
  <c r="AA23" i="11"/>
  <c r="Z23" i="11"/>
  <c r="Y23" i="11"/>
  <c r="X23" i="11"/>
  <c r="AB22" i="11"/>
  <c r="AA22" i="11"/>
  <c r="Z22" i="11"/>
  <c r="Y22" i="11"/>
  <c r="X22" i="11"/>
  <c r="AB21" i="11"/>
  <c r="AA21" i="11"/>
  <c r="Z21" i="11"/>
  <c r="Y21" i="11"/>
  <c r="X21" i="11"/>
  <c r="AB20" i="11"/>
  <c r="AA20" i="11"/>
  <c r="Z20" i="11"/>
  <c r="Y20" i="11"/>
  <c r="X20" i="11"/>
  <c r="AB19" i="11"/>
  <c r="AA19" i="11"/>
  <c r="Z19" i="11"/>
  <c r="Y19" i="11"/>
  <c r="X19" i="11"/>
  <c r="AB18" i="11"/>
  <c r="AA18" i="11"/>
  <c r="Z18" i="11"/>
  <c r="Y18" i="11"/>
  <c r="X18" i="11"/>
  <c r="AB17" i="11"/>
  <c r="AA17" i="11"/>
  <c r="Z17" i="11"/>
  <c r="Y17" i="11"/>
  <c r="X17" i="11"/>
  <c r="AB16" i="11"/>
  <c r="AA16" i="11"/>
  <c r="Z16" i="11"/>
  <c r="Y16" i="11"/>
  <c r="X16" i="11"/>
  <c r="AB15" i="11"/>
  <c r="AA15" i="11"/>
  <c r="Z15" i="11"/>
  <c r="Y15" i="11"/>
  <c r="X15" i="11"/>
  <c r="AB14" i="11"/>
  <c r="AA14" i="11"/>
  <c r="Z14" i="11"/>
  <c r="Y14" i="11"/>
  <c r="X14" i="11"/>
  <c r="AB13" i="11"/>
  <c r="AA13" i="11"/>
  <c r="Z13" i="11"/>
  <c r="Y13" i="11"/>
  <c r="AB12" i="11"/>
  <c r="AA12" i="11"/>
  <c r="Z12" i="11"/>
  <c r="Y12" i="11"/>
  <c r="G6" i="10"/>
  <c r="G8" i="10" s="1"/>
  <c r="G5" i="10"/>
  <c r="E11" i="10" a="1"/>
  <c r="J15" i="10"/>
  <c r="J17" i="10"/>
  <c r="J14" i="10"/>
  <c r="J16" i="10" s="1"/>
  <c r="M14" i="10"/>
  <c r="M16" i="10" s="1"/>
  <c r="M15" i="10"/>
  <c r="M17" i="10"/>
  <c r="AY105" i="11" l="1"/>
  <c r="AY89" i="11"/>
  <c r="AY81" i="11"/>
  <c r="AY57" i="11"/>
  <c r="AY73" i="11"/>
  <c r="AY113" i="11"/>
  <c r="AY97" i="11"/>
  <c r="AY65" i="11"/>
  <c r="AY38" i="11"/>
  <c r="AY109" i="11"/>
  <c r="AY101" i="11"/>
  <c r="AY93" i="11"/>
  <c r="AY85" i="11"/>
  <c r="AY77" i="11"/>
  <c r="AY69" i="11"/>
  <c r="AY61" i="11"/>
  <c r="AY53" i="11"/>
  <c r="AY45" i="11"/>
  <c r="AY37" i="11"/>
  <c r="AY116" i="11"/>
  <c r="AY92" i="11"/>
  <c r="AY76" i="11"/>
  <c r="AY52" i="11"/>
  <c r="AY44" i="11"/>
  <c r="AY108" i="11"/>
  <c r="AY100" i="11"/>
  <c r="AY84" i="11"/>
  <c r="AY68" i="11"/>
  <c r="AY60" i="11"/>
  <c r="AY115" i="11"/>
  <c r="AY107" i="11"/>
  <c r="AY99" i="11"/>
  <c r="AY91" i="11"/>
  <c r="AY83" i="11"/>
  <c r="AY75" i="11"/>
  <c r="AY67" i="11"/>
  <c r="AY59" i="11"/>
  <c r="AY51" i="11"/>
  <c r="AY43" i="11"/>
  <c r="AY114" i="11"/>
  <c r="AY106" i="11"/>
  <c r="AY98" i="11"/>
  <c r="AY90" i="11"/>
  <c r="AY82" i="11"/>
  <c r="AY74" i="11"/>
  <c r="AY66" i="11"/>
  <c r="AY58" i="11"/>
  <c r="AY50" i="11"/>
  <c r="AY42" i="11"/>
  <c r="AY49" i="11"/>
  <c r="AY41" i="11"/>
  <c r="AY112" i="11"/>
  <c r="AY104" i="11"/>
  <c r="AY96" i="11"/>
  <c r="AY88" i="11"/>
  <c r="AY80" i="11"/>
  <c r="AY72" i="11"/>
  <c r="AY64" i="11"/>
  <c r="AY56" i="11"/>
  <c r="AY48" i="11"/>
  <c r="AY40" i="11"/>
  <c r="AY111" i="11"/>
  <c r="AY103" i="11"/>
  <c r="AY95" i="11"/>
  <c r="AY87" i="11"/>
  <c r="AY79" i="11"/>
  <c r="AY71" i="11"/>
  <c r="AY63" i="11"/>
  <c r="AY55" i="11"/>
  <c r="AY47" i="11"/>
  <c r="AY39" i="11"/>
  <c r="AY110" i="11"/>
  <c r="AY102" i="11"/>
  <c r="AY94" i="11"/>
  <c r="AY86" i="11"/>
  <c r="AY78" i="11"/>
  <c r="AY70" i="11"/>
  <c r="AY62" i="11"/>
  <c r="AY54" i="11"/>
  <c r="AY46" i="11"/>
  <c r="N9" i="17"/>
  <c r="E11" i="10"/>
  <c r="G7" i="10" s="1"/>
  <c r="X12" i="11"/>
  <c r="X13" i="11"/>
  <c r="Q17" i="10"/>
  <c r="Q15" i="10"/>
  <c r="Q14" i="10"/>
  <c r="Q16" i="10" s="1"/>
  <c r="B2" i="7"/>
  <c r="B2" i="15"/>
  <c r="E7" i="9"/>
  <c r="J13" i="10"/>
  <c r="M13" i="10"/>
  <c r="G4" i="10"/>
  <c r="BC11" i="11" a="1"/>
  <c r="AS13" i="11" l="1"/>
  <c r="AT14" i="11"/>
  <c r="AU15" i="11"/>
  <c r="AV16" i="11"/>
  <c r="AS21" i="11"/>
  <c r="AT22" i="11"/>
  <c r="AU23" i="11"/>
  <c r="AV24" i="11"/>
  <c r="AS29" i="11"/>
  <c r="AT30" i="11"/>
  <c r="AU31" i="11"/>
  <c r="AV32" i="11"/>
  <c r="AT13" i="11"/>
  <c r="AU14" i="11"/>
  <c r="AV15" i="11"/>
  <c r="AS20" i="11"/>
  <c r="AT21" i="11"/>
  <c r="AU22" i="11"/>
  <c r="AV23" i="11"/>
  <c r="AS28" i="11"/>
  <c r="AT29" i="11"/>
  <c r="AU30" i="11"/>
  <c r="AV31" i="11"/>
  <c r="AS36" i="11"/>
  <c r="AV17" i="11"/>
  <c r="AT23" i="11"/>
  <c r="AU13" i="11"/>
  <c r="AV14" i="11"/>
  <c r="AS19" i="11"/>
  <c r="AT20" i="11"/>
  <c r="AU21" i="11"/>
  <c r="AV22" i="11"/>
  <c r="AS27" i="11"/>
  <c r="AT28" i="11"/>
  <c r="AU29" i="11"/>
  <c r="AV30" i="11"/>
  <c r="AS35" i="11"/>
  <c r="AT36" i="11"/>
  <c r="AS30" i="11"/>
  <c r="AV13" i="11"/>
  <c r="AS18" i="11"/>
  <c r="AT19" i="11"/>
  <c r="AU20" i="11"/>
  <c r="AV21" i="11"/>
  <c r="AS26" i="11"/>
  <c r="AT27" i="11"/>
  <c r="AU28" i="11"/>
  <c r="AV29" i="11"/>
  <c r="AS34" i="11"/>
  <c r="AT35" i="11"/>
  <c r="AU36" i="11"/>
  <c r="AS17" i="11"/>
  <c r="AT18" i="11"/>
  <c r="AU19" i="11"/>
  <c r="AV20" i="11"/>
  <c r="AS25" i="11"/>
  <c r="AT26" i="11"/>
  <c r="AU27" i="11"/>
  <c r="AV28" i="11"/>
  <c r="AS33" i="11"/>
  <c r="AT34" i="11"/>
  <c r="AU35" i="11"/>
  <c r="AV36" i="11"/>
  <c r="AU16" i="11"/>
  <c r="AV25" i="11"/>
  <c r="AU32" i="11"/>
  <c r="AS16" i="11"/>
  <c r="AT17" i="11"/>
  <c r="AU18" i="11"/>
  <c r="AV19" i="11"/>
  <c r="AS24" i="11"/>
  <c r="AT25" i="11"/>
  <c r="AU26" i="11"/>
  <c r="AV27" i="11"/>
  <c r="AS32" i="11"/>
  <c r="AT33" i="11"/>
  <c r="AU34" i="11"/>
  <c r="AV35" i="11"/>
  <c r="AT15" i="11"/>
  <c r="AS22" i="11"/>
  <c r="AV33" i="11"/>
  <c r="AS15" i="11"/>
  <c r="AT16" i="11"/>
  <c r="AU17" i="11"/>
  <c r="AV18" i="11"/>
  <c r="AS23" i="11"/>
  <c r="AT24" i="11"/>
  <c r="AU25" i="11"/>
  <c r="AV26" i="11"/>
  <c r="AS31" i="11"/>
  <c r="AT32" i="11"/>
  <c r="AU33" i="11"/>
  <c r="AV34" i="11"/>
  <c r="AS14" i="11"/>
  <c r="AU24" i="11"/>
  <c r="AT31" i="11"/>
  <c r="C12" i="11" a="1"/>
  <c r="C12" i="11" s="1"/>
  <c r="AV12" i="11"/>
  <c r="AU12" i="11"/>
  <c r="AT12" i="11"/>
  <c r="AS12" i="11"/>
  <c r="AT11" i="11"/>
  <c r="BE7" i="11"/>
  <c r="D11" i="9" s="1"/>
  <c r="AU11" i="11"/>
  <c r="AS11" i="11"/>
  <c r="AV11" i="11"/>
  <c r="BC11" i="11"/>
  <c r="Q13" i="10"/>
  <c r="K7" i="2" a="1"/>
  <c r="P10" i="17" l="1"/>
  <c r="N10" i="17" a="1"/>
  <c r="N10" i="17" s="1"/>
  <c r="G7" i="11" a="1"/>
  <c r="G7" i="11" s="1"/>
  <c r="C11" i="9" s="1"/>
  <c r="AX27" i="11"/>
  <c r="AW27" i="11"/>
  <c r="AW22" i="11"/>
  <c r="AX22" i="11"/>
  <c r="AW25" i="11"/>
  <c r="AX25" i="11"/>
  <c r="AW36" i="11"/>
  <c r="AX36" i="11"/>
  <c r="AW20" i="11"/>
  <c r="AX20" i="11"/>
  <c r="AW24" i="11"/>
  <c r="AX24" i="11"/>
  <c r="AW30" i="11"/>
  <c r="AX30" i="11"/>
  <c r="AW31" i="11"/>
  <c r="AX31" i="11"/>
  <c r="AX18" i="11"/>
  <c r="AW18" i="11"/>
  <c r="AW13" i="11"/>
  <c r="AX13" i="11"/>
  <c r="AX26" i="11"/>
  <c r="AW26" i="11"/>
  <c r="AW21" i="11"/>
  <c r="AX21" i="11"/>
  <c r="AW33" i="11"/>
  <c r="AX33" i="11"/>
  <c r="AW17" i="11"/>
  <c r="AX17" i="11"/>
  <c r="AW28" i="11"/>
  <c r="AX28" i="11"/>
  <c r="AW15" i="11"/>
  <c r="AX15" i="11"/>
  <c r="AX34" i="11"/>
  <c r="AW34" i="11"/>
  <c r="AW29" i="11"/>
  <c r="AX29" i="11"/>
  <c r="AW14" i="11"/>
  <c r="AX14" i="11"/>
  <c r="AW23" i="11"/>
  <c r="AX23" i="11"/>
  <c r="AX35" i="11"/>
  <c r="AW35" i="11"/>
  <c r="AX19" i="11"/>
  <c r="AW19" i="11"/>
  <c r="AW32" i="11"/>
  <c r="AX32" i="11"/>
  <c r="AW16" i="11"/>
  <c r="AX16" i="11"/>
  <c r="AW12" i="11"/>
  <c r="AX12" i="11"/>
  <c r="G11" i="2" a="1"/>
  <c r="G11" i="2" s="1"/>
  <c r="G10" i="2" a="1"/>
  <c r="G10" i="2" s="1"/>
  <c r="G8" i="2"/>
  <c r="K7" i="2"/>
  <c r="M5" i="2"/>
  <c r="D10" i="9" s="1"/>
  <c r="N7" i="17" s="1"/>
  <c r="G9" i="2" a="1"/>
  <c r="G9" i="2" s="1"/>
  <c r="R10" i="17" l="1"/>
  <c r="E10" i="17" s="1"/>
  <c r="R7" i="17"/>
  <c r="E7" i="17" s="1"/>
  <c r="AY29" i="11"/>
  <c r="AY17" i="11"/>
  <c r="AY13" i="11"/>
  <c r="AY24" i="11"/>
  <c r="AY22" i="11"/>
  <c r="AY16" i="11"/>
  <c r="AY23" i="11"/>
  <c r="AY15" i="11"/>
  <c r="AY21" i="11"/>
  <c r="AY31" i="11"/>
  <c r="AY36" i="11"/>
  <c r="AT9" i="11" a="1"/>
  <c r="AT9" i="11" s="1"/>
  <c r="C13" i="9" s="1"/>
  <c r="AY35" i="11"/>
  <c r="AY34" i="11"/>
  <c r="AY18" i="11"/>
  <c r="AY27" i="11"/>
  <c r="AY32" i="11"/>
  <c r="AY14" i="11"/>
  <c r="AY28" i="11"/>
  <c r="AY30" i="11"/>
  <c r="AY25" i="11"/>
  <c r="AY26" i="11"/>
  <c r="AY19" i="11"/>
  <c r="AY33" i="11"/>
  <c r="AY20" i="11"/>
  <c r="AR9" i="11" a="1"/>
  <c r="AR9" i="11" s="1"/>
  <c r="C12" i="9" s="1"/>
  <c r="AY12" i="11"/>
  <c r="D5" i="2" a="1"/>
  <c r="D5" i="2" s="1"/>
  <c r="C10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<sst xmlns="http://schemas.openxmlformats.org/spreadsheetml/2006/main" count="493" uniqueCount="251">
  <si>
    <t>This Excel allows uploading interacting from Excel to Woocomerce Easy</t>
  </si>
  <si>
    <t>It allows uploading products, changing stocks or prices</t>
  </si>
  <si>
    <t>Mode</t>
  </si>
  <si>
    <t>Description</t>
  </si>
  <si>
    <t>Upload categories</t>
  </si>
  <si>
    <t>Upload products</t>
  </si>
  <si>
    <t>Update product stock</t>
  </si>
  <si>
    <t>Update prices</t>
  </si>
  <si>
    <t>Retrieve information</t>
  </si>
  <si>
    <t>It retrieves all the information from the website</t>
  </si>
  <si>
    <t>To configure the tool you should populate the yellow cells in the &lt;&lt;config sheet&gt;&gt;</t>
  </si>
  <si>
    <t>url</t>
  </si>
  <si>
    <t>consumer_key</t>
  </si>
  <si>
    <t>consumer_secret</t>
  </si>
  <si>
    <t>wp_api</t>
  </si>
  <si>
    <t>version</t>
  </si>
  <si>
    <t>timeout</t>
  </si>
  <si>
    <t>query_string_auth</t>
  </si>
  <si>
    <t>True</t>
  </si>
  <si>
    <t>wc/v3</t>
  </si>
  <si>
    <t>You could obtain this information in your Woocommerce site, here:</t>
  </si>
  <si>
    <t>Intructions:</t>
  </si>
  <si>
    <t>Include your log-in information</t>
  </si>
  <si>
    <t>It uploads the new categories included in the sheet &lt;&lt;categories&gt;&gt;. Before running this method, method 0 is run to confirm that the information is up to date</t>
  </si>
  <si>
    <t>It uploads the new products incldued in the sheet &lt;&lt;products&gt;&gt;. Before running this method, method 0 is run to confirm that the information is up to date</t>
  </si>
  <si>
    <t>It updates the product stock of the selected products of the sheet &lt;&lt;products&gt;&gt;</t>
  </si>
  <si>
    <t>It updates the price of the selected products of the sheet &lt;&lt;products&gt;&gt;</t>
  </si>
  <si>
    <t>Colour coding</t>
  </si>
  <si>
    <t>Yellow</t>
  </si>
  <si>
    <t>Grey</t>
  </si>
  <si>
    <t>Execution mode</t>
  </si>
  <si>
    <t>ID</t>
  </si>
  <si>
    <t>Name</t>
  </si>
  <si>
    <t>Products to upload</t>
  </si>
  <si>
    <t>Categories to upload</t>
  </si>
  <si>
    <t>Prices to update</t>
  </si>
  <si>
    <t>Regular Price</t>
  </si>
  <si>
    <t>Stock Quantity</t>
  </si>
  <si>
    <t>Total Sales</t>
  </si>
  <si>
    <t>Category ID</t>
  </si>
  <si>
    <t>Category Name</t>
  </si>
  <si>
    <t>Permalink</t>
  </si>
  <si>
    <t>Date Created</t>
  </si>
  <si>
    <t>Sin categoría</t>
  </si>
  <si>
    <t>Portable Bluetooth Speaker Beige</t>
  </si>
  <si>
    <t>Speakers</t>
  </si>
  <si>
    <t>2022-10-01T15:54:17</t>
  </si>
  <si>
    <t>Speak Mobile Premium</t>
  </si>
  <si>
    <t>2022-10-01T15:38:17</t>
  </si>
  <si>
    <t>Internet Radio Bluetooth Speakers</t>
  </si>
  <si>
    <t>2022-10-01T15:33:46</t>
  </si>
  <si>
    <t>Giant Retro Bluetooth Speakers</t>
  </si>
  <si>
    <t>2022-10-01T15:31:06</t>
  </si>
  <si>
    <t>Sunderskog Bluetooth Speaker</t>
  </si>
  <si>
    <t>2022-10-01T15:28:13</t>
  </si>
  <si>
    <t>Uxbridge Bluetooth Speaker</t>
  </si>
  <si>
    <t>2022-10-01T15:23:10</t>
  </si>
  <si>
    <t>Acton Bluetooth Speaker</t>
  </si>
  <si>
    <t>2022-10-01T15:15:11</t>
  </si>
  <si>
    <t>Extreme Black Portable Speaker Front</t>
  </si>
  <si>
    <t>2022-10-01T14:47:12</t>
  </si>
  <si>
    <t>name</t>
  </si>
  <si>
    <t>image</t>
  </si>
  <si>
    <t>slug</t>
  </si>
  <si>
    <t>Categories</t>
  </si>
  <si>
    <t>sheet</t>
  </si>
  <si>
    <t>row_ini</t>
  </si>
  <si>
    <t>col_ini</t>
  </si>
  <si>
    <t>row_end</t>
  </si>
  <si>
    <t>col_end</t>
  </si>
  <si>
    <t>Address</t>
  </si>
  <si>
    <t>Slug</t>
  </si>
  <si>
    <t>Parent ID</t>
  </si>
  <si>
    <t>Display</t>
  </si>
  <si>
    <t>Image Source</t>
  </si>
  <si>
    <t>Menu Order</t>
  </si>
  <si>
    <t>Count</t>
  </si>
  <si>
    <t>Accesorios</t>
  </si>
  <si>
    <t>accessories</t>
  </si>
  <si>
    <t>Una descripción corta de la categoría</t>
  </si>
  <si>
    <t>default</t>
  </si>
  <si>
    <t>Camisetas</t>
  </si>
  <si>
    <t>tshirts</t>
  </si>
  <si>
    <t>Experiencias</t>
  </si>
  <si>
    <t>experiencias</t>
  </si>
  <si>
    <t>Jamones (enteros)</t>
  </si>
  <si>
    <t>jamones-enteros</t>
  </si>
  <si>
    <t>Jamones al corte</t>
  </si>
  <si>
    <t>jamones-corte</t>
  </si>
  <si>
    <t>Quesos y otros</t>
  </si>
  <si>
    <t>quesos-y-otros</t>
  </si>
  <si>
    <t>Servicio de corte</t>
  </si>
  <si>
    <t>servicio-corte</t>
  </si>
  <si>
    <t>sin-categoria</t>
  </si>
  <si>
    <t>speakers</t>
  </si>
  <si>
    <t>cat_info</t>
  </si>
  <si>
    <t>Current</t>
  </si>
  <si>
    <t>Current web version</t>
  </si>
  <si>
    <t>To be uploaded</t>
  </si>
  <si>
    <t>Activate</t>
  </si>
  <si>
    <t>Test</t>
  </si>
  <si>
    <t>test</t>
  </si>
  <si>
    <t>Upload</t>
  </si>
  <si>
    <t>Yes</t>
  </si>
  <si>
    <t>In this section, the user could include the new categories for the website</t>
  </si>
  <si>
    <t>To upload</t>
  </si>
  <si>
    <t># categories</t>
  </si>
  <si>
    <t># to be uploaded</t>
  </si>
  <si>
    <t>Prodcuts</t>
  </si>
  <si>
    <t>prod_info</t>
  </si>
  <si>
    <t>short description</t>
  </si>
  <si>
    <t>description</t>
  </si>
  <si>
    <t>SEO_words</t>
  </si>
  <si>
    <t>SEO_snippet</t>
  </si>
  <si>
    <t>categories1</t>
  </si>
  <si>
    <t>categories2</t>
  </si>
  <si>
    <t>categories3</t>
  </si>
  <si>
    <t>categories4</t>
  </si>
  <si>
    <t>categories5</t>
  </si>
  <si>
    <t>attributes1</t>
  </si>
  <si>
    <t>attributes2</t>
  </si>
  <si>
    <t>attributes3</t>
  </si>
  <si>
    <t>attributes4</t>
  </si>
  <si>
    <t>attributes5</t>
  </si>
  <si>
    <t>images1</t>
  </si>
  <si>
    <t>images2</t>
  </si>
  <si>
    <t>images3</t>
  </si>
  <si>
    <t>images4</t>
  </si>
  <si>
    <t>images5</t>
  </si>
  <si>
    <t>images6</t>
  </si>
  <si>
    <t>images7</t>
  </si>
  <si>
    <t>images8</t>
  </si>
  <si>
    <t>images9</t>
  </si>
  <si>
    <t>images10</t>
  </si>
  <si>
    <t>manage_stock</t>
  </si>
  <si>
    <t>stock_quantity</t>
  </si>
  <si>
    <t>Premium Quality</t>
  </si>
  <si>
    <t>premium-quality</t>
  </si>
  <si>
    <t>TBD</t>
  </si>
  <si>
    <t>TBD-long</t>
  </si>
  <si>
    <t>categories_id1</t>
  </si>
  <si>
    <t>categories_id2</t>
  </si>
  <si>
    <t>categories_id3</t>
  </si>
  <si>
    <t>categories_id4</t>
  </si>
  <si>
    <t>categories_id5</t>
  </si>
  <si>
    <t>SEO words</t>
  </si>
  <si>
    <t>SEO snippet</t>
  </si>
  <si>
    <t>-</t>
  </si>
  <si>
    <t>99. Dowdowns</t>
  </si>
  <si>
    <t>Stock</t>
  </si>
  <si>
    <t>Stock numbers to update</t>
  </si>
  <si>
    <t>Update prices or stock</t>
  </si>
  <si>
    <t>Desc</t>
  </si>
  <si>
    <t>Test2</t>
  </si>
  <si>
    <t>test2</t>
  </si>
  <si>
    <t>Test 1</t>
  </si>
  <si>
    <t>Test 2</t>
  </si>
  <si>
    <t>#</t>
  </si>
  <si>
    <t>py_name</t>
  </si>
  <si>
    <t>config</t>
  </si>
  <si>
    <t>exec_mode</t>
  </si>
  <si>
    <t>exec_sum</t>
  </si>
  <si>
    <t>new_cat</t>
  </si>
  <si>
    <t>new_prod</t>
  </si>
  <si>
    <t>prod_price_stock</t>
  </si>
  <si>
    <t>Control Pannel</t>
  </si>
  <si>
    <t>New Categories</t>
  </si>
  <si>
    <t>New Products</t>
  </si>
  <si>
    <t>B4:C10</t>
  </si>
  <si>
    <t>D6:E7</t>
  </si>
  <si>
    <t>type</t>
  </si>
  <si>
    <t>dict</t>
  </si>
  <si>
    <t>df</t>
  </si>
  <si>
    <t>C9:E13</t>
  </si>
  <si>
    <t>B11:AK100</t>
  </si>
  <si>
    <t>AO11:AT100</t>
  </si>
  <si>
    <t>array</t>
  </si>
  <si>
    <t>B7:G100</t>
  </si>
  <si>
    <t>Soundlink Revolve Speaker</t>
  </si>
  <si>
    <t>2022-10-01T14:44:51</t>
  </si>
  <si>
    <t>Portable Home Speaker</t>
  </si>
  <si>
    <t>2022-10-01T14:28:00</t>
  </si>
  <si>
    <t>Test3</t>
  </si>
  <si>
    <t>test3</t>
  </si>
  <si>
    <t>xxx</t>
  </si>
  <si>
    <t>Smart Speaker Glacier White</t>
  </si>
  <si>
    <t>2022-10-01T14:24:10</t>
  </si>
  <si>
    <t>Smart high fidelity speaker</t>
  </si>
  <si>
    <t>2022-10-01T14:18:44</t>
  </si>
  <si>
    <t>Camiseta de cuello en V</t>
  </si>
  <si>
    <t>2018-11-06T21:47:02</t>
  </si>
  <si>
    <t>Camiseta</t>
  </si>
  <si>
    <t>Polo</t>
  </si>
  <si>
    <t>Camiseta de manga larga</t>
  </si>
  <si>
    <t>Cinturón</t>
  </si>
  <si>
    <t>2018-11-06T21:47:01</t>
  </si>
  <si>
    <t>Visera</t>
  </si>
  <si>
    <t>Gafas de sol</t>
  </si>
  <si>
    <t>Sudadera con logotipo</t>
  </si>
  <si>
    <t>Sudaderas</t>
  </si>
  <si>
    <t>Sudadera con bolsillo</t>
  </si>
  <si>
    <t>Sudadera con cremallera</t>
  </si>
  <si>
    <t>Sudadera</t>
  </si>
  <si>
    <t>Gorro</t>
  </si>
  <si>
    <t>hoodies</t>
  </si>
  <si>
    <t>TEst4-Woo</t>
  </si>
  <si>
    <t>test4-woo</t>
  </si>
  <si>
    <t>test4</t>
  </si>
  <si>
    <t>Uncategorized</t>
  </si>
  <si>
    <t>uncategorized</t>
  </si>
  <si>
    <t>Vinos</t>
  </si>
  <si>
    <t>vinos</t>
  </si>
  <si>
    <t>2024-05-23T11:45:01</t>
  </si>
  <si>
    <t>New price</t>
  </si>
  <si>
    <t>New stock</t>
  </si>
  <si>
    <t>Price</t>
  </si>
  <si>
    <t>Activate_stock</t>
  </si>
  <si>
    <t>Activate_price</t>
  </si>
  <si>
    <t>No</t>
  </si>
  <si>
    <t>https://www.website.es/wp-content/uploads/test.jpg</t>
  </si>
  <si>
    <t>https://www.&lt;&lt;your website&gt;&gt;.com/</t>
  </si>
  <si>
    <t>https://www.&lt;&lt;your website&gt;&gt;.com/producto/premium-quality/</t>
  </si>
  <si>
    <t>https://www.&lt;&lt;your website&gt;&gt;.com/producto/portable-bluetooth-speaker-beige/</t>
  </si>
  <si>
    <t>https://www.&lt;&lt;your website&gt;&gt;.com/producto/speak-mobile-premium/</t>
  </si>
  <si>
    <t>https://www.&lt;&lt;your website&gt;&gt;.com/producto/internet-radio-bluetooth-speakers/</t>
  </si>
  <si>
    <t>https://www.&lt;&lt;your website&gt;&gt;.com/producto/giant-retro-bluetooth-speakers/</t>
  </si>
  <si>
    <t>https://www.&lt;&lt;your website&gt;&gt;.com/producto/sunderskog-bluetooth-speaker/</t>
  </si>
  <si>
    <t>https://www.&lt;&lt;your website&gt;&gt;.com/producto/uxbridge-bluetooth-speaker/</t>
  </si>
  <si>
    <t>https://www.&lt;&lt;your website&gt;&gt;.com/producto/acton-bluetooth-speaker/</t>
  </si>
  <si>
    <t>https://www.&lt;&lt;your website&gt;&gt;.com/producto/extreme-black-portable-speaker-front/</t>
  </si>
  <si>
    <t>https://www.&lt;&lt;your website&gt;&gt;.com/producto/soundlink-revolve-speaker/</t>
  </si>
  <si>
    <t>https://www.&lt;&lt;your website&gt;&gt;.com/producto/portable-home-speaker/</t>
  </si>
  <si>
    <t>https://www.&lt;&lt;your website&gt;&gt;.com/producto/smart-speaker-glacier-white/</t>
  </si>
  <si>
    <t>https://www.&lt;&lt;your website&gt;&gt;.com/producto/smart-high-fidelity-speaker/</t>
  </si>
  <si>
    <t>https://www.&lt;&lt;your website&gt;&gt;.com/producto/vneck-tee/</t>
  </si>
  <si>
    <t>https://www.&lt;&lt;your website&gt;&gt;.com/producto/tshirt/</t>
  </si>
  <si>
    <t>https://www.&lt;&lt;your website&gt;&gt;.com/producto/polo/</t>
  </si>
  <si>
    <t>https://www.&lt;&lt;your website&gt;&gt;.com/producto/long-sleeve-tee/</t>
  </si>
  <si>
    <t>https://www.&lt;&lt;your website&gt;&gt;.com/producto/belt/</t>
  </si>
  <si>
    <t>https://www.&lt;&lt;your website&gt;&gt;.com/producto/cap/</t>
  </si>
  <si>
    <t>https://www.&lt;&lt;your website&gt;&gt;.com/producto/sunglasses/</t>
  </si>
  <si>
    <t>https://www.&lt;&lt;your website&gt;&gt;.com/producto/hoodie-with-logo/</t>
  </si>
  <si>
    <t>https://www.&lt;&lt;your website&gt;&gt;.com/producto/hoodie-with-pocket/</t>
  </si>
  <si>
    <t>https://www.&lt;&lt;your website&gt;&gt;.com/producto/hoodie-with-zipper/</t>
  </si>
  <si>
    <t>https://www.&lt;&lt;your website&gt;&gt;.com/producto/hoodie/</t>
  </si>
  <si>
    <t>https://www.&lt;&lt;your website&gt;&gt;.com/producto/beanie/</t>
  </si>
  <si>
    <t>https://www.&lt;&lt;your website&gt;&gt;.com/wp-content/uploads/2018/11/accessories.jpg</t>
  </si>
  <si>
    <t>https://www.&lt;&lt;your website&gt;&gt;.com/wp-content/uploads/2018/11/tshirts.jpg</t>
  </si>
  <si>
    <t>https://www.&lt;&lt;your website&gt;&gt;.com/wp-content/uploads/2018/11/hoodies.jpg</t>
  </si>
  <si>
    <t>https://www.&lt;&lt;your website&gt;&gt;.com/wp-content/uploads/@dvrjphoto_AlbertoBenito_Fotografias_05-2024_013-scaled-5.jpg</t>
  </si>
  <si>
    <t>https://www.&lt;&lt;your website&gt;&gt;.com/wp-content/uploads/@dvrjphoto_AlbertoBenito_Fotografias_05-2024_010-scaled-5.jpg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</si>
</sst>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2" borderId="0" xfId="0" applyFont="1" applyFill="1"/>
    <xf numFmtId="0" fontId="0" fillId="0" borderId="1" xfId="0" applyBorder="1"/>
    <xf numFmtId="0" fontId="1" fillId="2" borderId="1" xfId="0" applyFont="1" applyFill="1" applyBorder="1"/>
    <xf numFmtId="0" fontId="3" fillId="3" borderId="1" xfId="1" applyFill="1" applyBorder="1"/>
    <xf numFmtId="0" fontId="0" fillId="3" borderId="1" xfId="0" applyFill="1" applyBorder="1"/>
    <xf numFmtId="0" fontId="0" fillId="4" borderId="1" xfId="0" quotePrefix="1" applyFill="1" applyBorder="1"/>
    <xf numFmtId="0" fontId="0" fillId="4" borderId="1" xfId="0" applyFill="1" applyBorder="1"/>
    <xf numFmtId="0" fontId="0" fillId="5" borderId="0" xfId="0" applyFill="1"/>
    <xf numFmtId="0" fontId="0" fillId="3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2" xfId="0" applyFill="1" applyBorder="1"/>
    <xf numFmtId="0" fontId="0" fillId="0" borderId="3" xfId="0" applyBorder="1"/>
    <xf numFmtId="0" fontId="0" fillId="0" borderId="4" xfId="0" applyBorder="1"/>
    <xf numFmtId="0" fontId="1" fillId="5" borderId="0" xfId="0" applyFont="1" applyFill="1"/>
    <xf numFmtId="0" fontId="2" fillId="5" borderId="0" xfId="0" applyFont="1" applyFill="1"/>
    <xf numFmtId="0" fontId="0" fillId="6" borderId="0" xfId="0" applyFill="1"/>
    <xf numFmtId="0" fontId="0" fillId="4" borderId="0" xfId="0" applyFill="1"/>
    <xf numFmtId="0" fontId="4" fillId="6" borderId="0" xfId="0" applyFont="1" applyFill="1"/>
    <xf numFmtId="0" fontId="5" fillId="0" borderId="0" xfId="0" applyFont="1"/>
    <xf numFmtId="0" fontId="1" fillId="6" borderId="0" xfId="0" applyFont="1" applyFill="1"/>
    <xf numFmtId="0" fontId="4" fillId="0" borderId="0" xfId="0" applyFont="1"/>
    <xf numFmtId="0" fontId="0" fillId="7" borderId="0" xfId="0" applyFill="1"/>
    <xf numFmtId="0" fontId="7" fillId="0" borderId="0" xfId="0" applyFont="1"/>
  </cellXfs>
  <cellStyles count="2">
    <cellStyle name="Hyperlink" xfId="1" builtinId="8"/>
    <cellStyle name="Normal" xfId="0" builtinId="0"/>
  </cellStyles>
  <dxfs count="4">
    <dxf>
      <fill>
        <patternFill>
          <bgColor theme="9" tint="0.79998168889431442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ont>
        <color rgb="FFFF0000"/>
      </font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14</xdr:col>
      <xdr:colOff>1021</xdr:colOff>
      <xdr:row>40</xdr:row>
      <xdr:rowOff>172434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385C3D-17AC-6EC8-F0DB-2E492B3E76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61950"/>
          <a:ext cx="7316221" cy="70494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25</xdr:col>
      <xdr:colOff>256519</xdr:colOff>
      <xdr:row>29</xdr:row>
      <xdr:rowOff>57512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03CCC9-E328-564E-ADA4-F505304FC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714625"/>
          <a:ext cx="18052394" cy="25911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ebsite.es/wp-content/uploads/test.jpg" TargetMode="External"/><Relationship Id="rId1" Type="http://schemas.openxmlformats.org/officeDocument/2006/relationships/hyperlink" Target="https://www.website.es/wp-content/uploads/test.jp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www.albertobenitoibericos.es/" TargetMode="External"/><Relationship Id="rId1" Type="http://schemas.openxmlformats.org/officeDocument/2006/relationships/hyperlink" Target="https://www.albertobenitoibericos.es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0CCD9-8C76-4F19-839B-C75AB04D03BD}">
  <dimension ref="B1:G13"/>
  <sheetViews>
    <sheetView workbookViewId="0">
      <selection activeCell="D7" sqref="D7"/>
    </sheetView>
  </sheetViews>
  <sheetFormatPr defaultRowHeight="15" outlineLevelRow="1" x14ac:dyDescent="0.25"/>
  <cols>
    <col min="7" max="7" width="9.28515625" bestFit="1" customWidth="1"/>
    <col min="8" max="8" width="7.42578125" bestFit="1" customWidth="1"/>
  </cols>
  <sheetData>
    <row r="1" spans="2:7" s="1" customFormat="1" x14ac:dyDescent="0.25"/>
    <row r="2" spans="2:7" s="1" customFormat="1" x14ac:dyDescent="0.25"/>
    <row r="4" spans="2:7" s="3" customFormat="1" x14ac:dyDescent="0.25">
      <c r="B4" s="3" t="s">
        <v>30</v>
      </c>
    </row>
    <row r="6" spans="2:7" hidden="1" outlineLevel="1" x14ac:dyDescent="0.25">
      <c r="D6" t="s">
        <v>2</v>
      </c>
      <c r="E6" t="s">
        <v>152</v>
      </c>
    </row>
    <row r="7" spans="2:7" collapsed="1" x14ac:dyDescent="0.25">
      <c r="D7" s="11">
        <v>4</v>
      </c>
      <c r="E7" s="12" t="str">
        <f>INDEX('99. Dowdowns'!$C$12:$C$16, MATCH('Control Pannel'!$D$7,'99. Dowdowns'!$B$12:$B$16,0))</f>
        <v>Update prices</v>
      </c>
      <c r="F7" s="9"/>
      <c r="G7" s="13"/>
    </row>
    <row r="8" spans="2:7" ht="5.0999999999999996" customHeight="1" x14ac:dyDescent="0.25"/>
    <row r="9" spans="2:7" x14ac:dyDescent="0.25">
      <c r="C9" s="3" t="s">
        <v>105</v>
      </c>
      <c r="D9" s="3" t="s">
        <v>96</v>
      </c>
      <c r="E9" s="3" t="s">
        <v>3</v>
      </c>
      <c r="F9" s="1"/>
      <c r="G9" s="1"/>
    </row>
    <row r="10" spans="2:7" x14ac:dyDescent="0.25">
      <c r="C10" s="14">
        <f ca="1">'New Categories'!D5</f>
        <v>0</v>
      </c>
      <c r="D10" s="14">
        <f ca="1">'New Categories'!M5</f>
        <v>17</v>
      </c>
      <c r="E10" s="15" t="s">
        <v>34</v>
      </c>
      <c r="F10" s="4"/>
      <c r="G10" s="16"/>
    </row>
    <row r="11" spans="2:7" x14ac:dyDescent="0.25">
      <c r="C11" s="14">
        <f ca="1">'New Products'!G7</f>
        <v>0</v>
      </c>
      <c r="D11" s="14">
        <f ca="1">'New Products'!BE7</f>
        <v>25</v>
      </c>
      <c r="E11" s="15" t="s">
        <v>33</v>
      </c>
      <c r="F11" s="4"/>
      <c r="G11" s="16"/>
    </row>
    <row r="12" spans="2:7" x14ac:dyDescent="0.25">
      <c r="C12" s="14">
        <f ca="1">'New Products'!AR9</f>
        <v>3</v>
      </c>
      <c r="D12" s="14"/>
      <c r="E12" s="15" t="s">
        <v>35</v>
      </c>
      <c r="F12" s="4"/>
      <c r="G12" s="16"/>
    </row>
    <row r="13" spans="2:7" x14ac:dyDescent="0.25">
      <c r="C13" s="14">
        <f>'New Products'!AT9</f>
        <v>0</v>
      </c>
      <c r="D13" s="14"/>
      <c r="E13" s="15" t="s">
        <v>150</v>
      </c>
      <c r="F13" s="4"/>
      <c r="G13" s="16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DF20091-2C77-4AAD-A66A-BF9C78CA0CF3}">
          <x14:formula1>
            <xm:f>'99. Dowdowns'!$B$12:$B$16</xm:f>
          </x14:formula1>
          <xm:sqref>D7:D8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817F0-0DFC-47CE-95AF-9BAA5F632687}">
  <dimension ref="A1"/>
  <sheetViews>
    <sheetView workbookViewId="0">
      <selection activeCell="F39" sqref="F3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51547-C36A-4375-8300-BBF5A548D8F6}">
  <dimension ref="B1:R65"/>
  <sheetViews>
    <sheetView zoomScale="115" zoomScaleNormal="115" workbookViewId="0">
      <selection activeCell="E9" sqref="E9"/>
    </sheetView>
  </sheetViews>
  <sheetFormatPr defaultRowHeight="15" x14ac:dyDescent="0.25"/>
  <cols>
    <col min="2" max="2" width="6.42578125" customWidth="1"/>
    <col min="3" max="3" width="15" bestFit="1" customWidth="1"/>
    <col min="5" max="5" width="122.7109375" bestFit="1" customWidth="1"/>
    <col min="6" max="6" width="12.28515625" customWidth="1"/>
    <col min="9" max="9" width="5.5703125" style="19" customWidth="1"/>
    <col min="11" max="11" width="3.28515625" bestFit="1" customWidth="1"/>
    <col min="12" max="12" width="25.7109375" bestFit="1" customWidth="1"/>
    <col min="13" max="13" width="15.5703125" bestFit="1" customWidth="1"/>
  </cols>
  <sheetData>
    <row r="1" spans="2:18" s="19" customFormat="1" x14ac:dyDescent="0.25"/>
    <row r="2" spans="2:18" s="19" customFormat="1" x14ac:dyDescent="0.25">
      <c r="B2" s="19" t="s">
        <v>104</v>
      </c>
    </row>
    <row r="4" spans="2:18" x14ac:dyDescent="0.25">
      <c r="B4" s="19"/>
      <c r="C4" s="21" t="s">
        <v>98</v>
      </c>
      <c r="D4" s="19"/>
      <c r="E4" s="19"/>
      <c r="F4" s="19"/>
      <c r="G4" s="19"/>
      <c r="K4" s="19"/>
      <c r="L4" s="21" t="s">
        <v>97</v>
      </c>
      <c r="M4" s="19"/>
      <c r="N4" s="19"/>
      <c r="O4" s="19"/>
      <c r="P4" s="19"/>
      <c r="Q4" s="19"/>
      <c r="R4" s="19"/>
    </row>
    <row r="5" spans="2:18" x14ac:dyDescent="0.25">
      <c r="C5" s="22" t="s">
        <v>107</v>
      </c>
      <c r="D5" s="22" cm="1">
        <f t="array" aca="1" ref="D5" ca="1">SUMPRODUCT(($G$8:$G$200="Yes")*1)</f>
        <v>0</v>
      </c>
      <c r="L5" s="22" t="s">
        <v>106</v>
      </c>
      <c r="M5" s="22">
        <f ca="1">COUNTA(L8:L2000)</f>
        <v>17</v>
      </c>
    </row>
    <row r="6" spans="2:18" ht="15.95" customHeight="1" x14ac:dyDescent="0.25"/>
    <row r="7" spans="2:18" x14ac:dyDescent="0.25">
      <c r="B7" s="19" t="s">
        <v>99</v>
      </c>
      <c r="C7" s="19" t="s">
        <v>61</v>
      </c>
      <c r="D7" s="19" t="s">
        <v>63</v>
      </c>
      <c r="E7" s="19" t="s">
        <v>62</v>
      </c>
      <c r="F7" s="19" t="s">
        <v>111</v>
      </c>
      <c r="G7" s="19" t="s">
        <v>102</v>
      </c>
      <c r="K7" s="17" t="str" cm="1">
        <f t="array" aca="1" ref="K7:N24" ca="1">INDIRECT('99. Dowdowns'!Q13)</f>
        <v>ID</v>
      </c>
      <c r="L7" s="17" t="str">
        <f ca="1"/>
        <v>Name</v>
      </c>
      <c r="M7" s="17" t="str">
        <f ca="1"/>
        <v>Slug</v>
      </c>
      <c r="N7" s="17" t="str">
        <f ca="1"/>
        <v>Parent ID</v>
      </c>
    </row>
    <row r="8" spans="2:18" x14ac:dyDescent="0.25">
      <c r="B8" s="7" t="s">
        <v>103</v>
      </c>
      <c r="C8" s="7" t="s">
        <v>100</v>
      </c>
      <c r="D8" s="7" t="s">
        <v>101</v>
      </c>
      <c r="E8" s="6" t="s">
        <v>219</v>
      </c>
      <c r="F8" s="7" t="s">
        <v>155</v>
      </c>
      <c r="G8" s="9" t="str">
        <f ca="1">IF(C8="","",IF(AND(IFERROR(MATCH(C8,$L$8:$L$200,0),0)=0,B8="Yes"),"Yes","No"))</f>
        <v>No</v>
      </c>
      <c r="K8" s="4">
        <f ca="1"/>
        <v>16</v>
      </c>
      <c r="L8" s="4" t="str">
        <f ca="1"/>
        <v>Accesorios</v>
      </c>
      <c r="M8" s="4" t="str">
        <f ca="1"/>
        <v>accessories</v>
      </c>
      <c r="N8" s="4">
        <f ca="1"/>
        <v>0</v>
      </c>
    </row>
    <row r="9" spans="2:18" x14ac:dyDescent="0.25">
      <c r="B9" s="7" t="s">
        <v>103</v>
      </c>
      <c r="C9" s="7" t="s">
        <v>87</v>
      </c>
      <c r="D9" s="7" t="s">
        <v>88</v>
      </c>
      <c r="E9" s="7"/>
      <c r="F9" s="7"/>
      <c r="G9" s="9" t="str" cm="1">
        <f t="array" aca="1" ref="G9" ca="1">IF(C9="","",IF(AND(IFERROR(MATCH(C9,$L$8:$L$200,0),0)=0,B9="Yes", SUMPRODUCT((C9=C$8:$C8)*1 )= 0, SUMPRODUCT((D9=D$8:$D8)*1 )= 0),"Yes","No"))</f>
        <v>No</v>
      </c>
      <c r="K9" s="4">
        <f ca="1"/>
        <v>18</v>
      </c>
      <c r="L9" s="4" t="str">
        <f ca="1"/>
        <v>Camisetas</v>
      </c>
      <c r="M9" s="4" t="str">
        <f ca="1"/>
        <v>tshirts</v>
      </c>
      <c r="N9" s="4">
        <f ca="1"/>
        <v>0</v>
      </c>
    </row>
    <row r="10" spans="2:18" x14ac:dyDescent="0.25">
      <c r="B10" s="7" t="s">
        <v>103</v>
      </c>
      <c r="C10" s="7" t="s">
        <v>153</v>
      </c>
      <c r="D10" s="7" t="s">
        <v>154</v>
      </c>
      <c r="E10" s="6" t="s">
        <v>219</v>
      </c>
      <c r="F10" s="7" t="s">
        <v>156</v>
      </c>
      <c r="G10" s="9" t="str" cm="1">
        <f t="array" aca="1" ref="G10" ca="1">IF(C10="","",IF(AND(IFERROR(MATCH(C10,$L$8:$L$200,0),0)=0,B10="Yes", SUMPRODUCT((C10=C$8:$C9)*1 )= 0, SUMPRODUCT((D10=D$8:$D9)*1 )= 0),"Yes","No"))</f>
        <v>No</v>
      </c>
      <c r="K10" s="4">
        <f ca="1"/>
        <v>39</v>
      </c>
      <c r="L10" s="4" t="str">
        <f ca="1"/>
        <v>Experiencias</v>
      </c>
      <c r="M10" s="4" t="str">
        <f ca="1"/>
        <v>experiencias</v>
      </c>
      <c r="N10" s="4">
        <f ca="1"/>
        <v>0</v>
      </c>
    </row>
    <row r="11" spans="2:18" x14ac:dyDescent="0.25">
      <c r="B11" s="7" t="s">
        <v>103</v>
      </c>
      <c r="C11" s="7" t="s">
        <v>182</v>
      </c>
      <c r="D11" s="7" t="s">
        <v>183</v>
      </c>
      <c r="E11" s="7"/>
      <c r="F11" s="7" t="s">
        <v>184</v>
      </c>
      <c r="G11" s="9" t="str" cm="1">
        <f t="array" aca="1" ref="G11" ca="1">IF(C11="","",IF(AND(IFERROR(MATCH(C11,$L$8:$L$200,0),0)=0,B11="Yes", SUMPRODUCT((C11=C$8:$C10)*1 )= 0, SUMPRODUCT((D11=D$8:$D10)*1 )= 0),"Yes","No"))</f>
        <v>No</v>
      </c>
      <c r="K11" s="4">
        <f ca="1"/>
        <v>34</v>
      </c>
      <c r="L11" s="4" t="str">
        <f ca="1"/>
        <v>Jamones (enteros)</v>
      </c>
      <c r="M11" s="4" t="str">
        <f ca="1"/>
        <v>jamones-enteros</v>
      </c>
      <c r="N11" s="4">
        <f ca="1"/>
        <v>0</v>
      </c>
    </row>
    <row r="12" spans="2:18" x14ac:dyDescent="0.25">
      <c r="B12" s="7"/>
      <c r="C12" s="7"/>
      <c r="D12" s="7"/>
      <c r="E12" s="7"/>
      <c r="F12" s="7"/>
      <c r="G12" s="9" t="str" cm="1">
        <f t="array" ref="G12">IF(C12="","",IF(AND(IFERROR(MATCH(C12,$L$8:$L$200,0),0)=0,B12="Yes", SUMPRODUCT((C12=C$8:$C11)*1 )= 0, SUMPRODUCT((D12=D$8:$D11)*1 )= 0),"Yes","No"))</f>
        <v/>
      </c>
      <c r="K12" s="4">
        <f ca="1"/>
        <v>35</v>
      </c>
      <c r="L12" s="4" t="str">
        <f ca="1"/>
        <v>Jamones al corte</v>
      </c>
      <c r="M12" s="4" t="str">
        <f ca="1"/>
        <v>jamones-corte</v>
      </c>
      <c r="N12" s="4">
        <f ca="1"/>
        <v>0</v>
      </c>
    </row>
    <row r="13" spans="2:18" x14ac:dyDescent="0.25">
      <c r="B13" s="7"/>
      <c r="C13" s="7"/>
      <c r="D13" s="7"/>
      <c r="E13" s="7"/>
      <c r="F13" s="7"/>
      <c r="G13" s="9" t="str" cm="1">
        <f t="array" ref="G13">IF(C13="","",IF(AND(IFERROR(MATCH(C13,$L$8:$L$200,0),0)=0,B13="Yes", SUMPRODUCT((C13=C$8:$C12)*1 )= 0, SUMPRODUCT((D13=D$8:$D12)*1 )= 0),"Yes","No"))</f>
        <v/>
      </c>
      <c r="K13" s="4">
        <f ca="1"/>
        <v>44</v>
      </c>
      <c r="L13" s="4" t="str">
        <f ca="1"/>
        <v>Premium Quality</v>
      </c>
      <c r="M13" s="4" t="str">
        <f ca="1"/>
        <v>premium-quality</v>
      </c>
      <c r="N13" s="4">
        <f ca="1"/>
        <v>0</v>
      </c>
    </row>
    <row r="14" spans="2:18" x14ac:dyDescent="0.25">
      <c r="B14" s="7"/>
      <c r="C14" s="7"/>
      <c r="D14" s="7"/>
      <c r="E14" s="7"/>
      <c r="F14" s="7"/>
      <c r="G14" s="9" t="str" cm="1">
        <f t="array" ref="G14">IF(C14="","",IF(AND(IFERROR(MATCH(C14,$L$8:$L$200,0),0)=0,B14="Yes", SUMPRODUCT((C14=C$8:$C13)*1 )= 0, SUMPRODUCT((D14=D$8:$D13)*1 )= 0),"Yes","No"))</f>
        <v/>
      </c>
      <c r="K14" s="4">
        <f ca="1"/>
        <v>37</v>
      </c>
      <c r="L14" s="4" t="str">
        <f ca="1"/>
        <v>Quesos y otros</v>
      </c>
      <c r="M14" s="4" t="str">
        <f ca="1"/>
        <v>quesos-y-otros</v>
      </c>
      <c r="N14" s="4">
        <f ca="1"/>
        <v>0</v>
      </c>
    </row>
    <row r="15" spans="2:18" x14ac:dyDescent="0.25">
      <c r="B15" s="7"/>
      <c r="C15" s="7"/>
      <c r="D15" s="7"/>
      <c r="E15" s="7"/>
      <c r="F15" s="7"/>
      <c r="G15" s="9" t="str" cm="1">
        <f t="array" ref="G15">IF(C15="","",IF(AND(IFERROR(MATCH(C15,$L$8:$L$200,0),0)=0,B15="Yes", SUMPRODUCT((C15=C$8:$C14)*1 )= 0, SUMPRODUCT((D15=D$8:$D14)*1 )= 0),"Yes","No"))</f>
        <v/>
      </c>
      <c r="K15" s="4">
        <f ca="1"/>
        <v>38</v>
      </c>
      <c r="L15" s="4" t="str">
        <f ca="1"/>
        <v>Servicio de corte</v>
      </c>
      <c r="M15" s="4" t="str">
        <f ca="1"/>
        <v>servicio-corte</v>
      </c>
      <c r="N15" s="4">
        <f ca="1"/>
        <v>0</v>
      </c>
    </row>
    <row r="16" spans="2:18" x14ac:dyDescent="0.25">
      <c r="B16" s="7"/>
      <c r="C16" s="7"/>
      <c r="D16" s="7"/>
      <c r="E16" s="7"/>
      <c r="F16" s="7"/>
      <c r="G16" s="9" t="str" cm="1">
        <f t="array" ref="G16">IF(C16="","",IF(AND(IFERROR(MATCH(C16,$L$8:$L$200,0),0)=0,B16="Yes", SUMPRODUCT((C16=C$8:$C15)*1 )= 0, SUMPRODUCT((D16=D$8:$D15)*1 )= 0),"Yes","No"))</f>
        <v/>
      </c>
      <c r="K16" s="4">
        <f ca="1"/>
        <v>15</v>
      </c>
      <c r="L16" s="4" t="str">
        <f ca="1"/>
        <v>Sin categoría</v>
      </c>
      <c r="M16" s="4" t="str">
        <f ca="1"/>
        <v>sin-categoria</v>
      </c>
      <c r="N16" s="4">
        <f ca="1"/>
        <v>0</v>
      </c>
    </row>
    <row r="17" spans="2:14" x14ac:dyDescent="0.25">
      <c r="B17" s="7"/>
      <c r="C17" s="7"/>
      <c r="D17" s="7"/>
      <c r="E17" s="7"/>
      <c r="F17" s="7"/>
      <c r="G17" s="9" t="str" cm="1">
        <f t="array" ref="G17">IF(C17="","",IF(AND(IFERROR(MATCH(C17,$L$8:$L$200,0),0)=0,B17="Yes", SUMPRODUCT((C17=C$8:$C16)*1 )= 0, SUMPRODUCT((D17=D$8:$D16)*1 )= 0),"Yes","No"))</f>
        <v/>
      </c>
      <c r="K17" s="4">
        <f ca="1"/>
        <v>28</v>
      </c>
      <c r="L17" s="4" t="str">
        <f ca="1"/>
        <v>Speakers</v>
      </c>
      <c r="M17" s="4" t="str">
        <f ca="1"/>
        <v>speakers</v>
      </c>
      <c r="N17" s="4">
        <f ca="1"/>
        <v>0</v>
      </c>
    </row>
    <row r="18" spans="2:14" x14ac:dyDescent="0.25">
      <c r="B18" s="7"/>
      <c r="C18" s="7"/>
      <c r="D18" s="7"/>
      <c r="E18" s="7"/>
      <c r="F18" s="7"/>
      <c r="G18" s="9" t="str" cm="1">
        <f t="array" ref="G18">IF(C18="","",IF(AND(IFERROR(MATCH(C18,$L$8:$L$200,0),0)=0,B18="Yes", SUMPRODUCT((C18=C$8:$C17)*1 )= 0, SUMPRODUCT((D18=D$8:$D17)*1 )= 0),"Yes","No"))</f>
        <v/>
      </c>
      <c r="K18" s="4">
        <f ca="1"/>
        <v>17</v>
      </c>
      <c r="L18" s="4" t="str">
        <f ca="1"/>
        <v>Sudaderas</v>
      </c>
      <c r="M18" s="4" t="str">
        <f ca="1"/>
        <v>hoodies</v>
      </c>
      <c r="N18" s="4">
        <f ca="1"/>
        <v>0</v>
      </c>
    </row>
    <row r="19" spans="2:14" x14ac:dyDescent="0.25">
      <c r="B19" s="7"/>
      <c r="C19" s="7"/>
      <c r="D19" s="7"/>
      <c r="E19" s="7"/>
      <c r="F19" s="7"/>
      <c r="G19" s="9" t="str" cm="1">
        <f t="array" ref="G19">IF(C19="","",IF(AND(IFERROR(MATCH(C19,$L$8:$L$200,0),0)=0,B19="Yes", SUMPRODUCT((C19=C$8:$C18)*1 )= 0, SUMPRODUCT((D19=D$8:$D18)*1 )= 0),"Yes","No"))</f>
        <v/>
      </c>
      <c r="K19" s="4">
        <f ca="1"/>
        <v>52</v>
      </c>
      <c r="L19" s="4" t="str">
        <f ca="1"/>
        <v>Test</v>
      </c>
      <c r="M19" s="4" t="str">
        <f ca="1"/>
        <v>test</v>
      </c>
      <c r="N19" s="4">
        <f ca="1"/>
        <v>0</v>
      </c>
    </row>
    <row r="20" spans="2:14" x14ac:dyDescent="0.25">
      <c r="B20" s="7"/>
      <c r="C20" s="7"/>
      <c r="D20" s="7"/>
      <c r="E20" s="7"/>
      <c r="F20" s="7"/>
      <c r="G20" s="9" t="str" cm="1">
        <f t="array" ref="G20">IF(C20="","",IF(AND(IFERROR(MATCH(C20,$L$8:$L$200,0),0)=0,B20="Yes", SUMPRODUCT((C20=C$8:$C19)*1 )= 0, SUMPRODUCT((D20=D$8:$D19)*1 )= 0),"Yes","No"))</f>
        <v/>
      </c>
      <c r="K20" s="4">
        <f ca="1"/>
        <v>53</v>
      </c>
      <c r="L20" s="4" t="str">
        <f ca="1"/>
        <v>Test2</v>
      </c>
      <c r="M20" s="4" t="str">
        <f ca="1"/>
        <v>test2</v>
      </c>
      <c r="N20" s="4">
        <f ca="1"/>
        <v>0</v>
      </c>
    </row>
    <row r="21" spans="2:14" x14ac:dyDescent="0.25">
      <c r="B21" s="7"/>
      <c r="C21" s="7"/>
      <c r="D21" s="7"/>
      <c r="E21" s="7"/>
      <c r="F21" s="7"/>
      <c r="G21" s="9" t="str" cm="1">
        <f t="array" ref="G21">IF(C21="","",IF(AND(IFERROR(MATCH(C21,$L$8:$L$200,0),0)=0,B21="Yes", SUMPRODUCT((C21=C$8:$C20)*1 )= 0, SUMPRODUCT((D21=D$8:$D20)*1 )= 0),"Yes","No"))</f>
        <v/>
      </c>
      <c r="K21" s="4">
        <f ca="1"/>
        <v>54</v>
      </c>
      <c r="L21" s="4" t="str">
        <f ca="1"/>
        <v>Test3</v>
      </c>
      <c r="M21" s="4" t="str">
        <f ca="1"/>
        <v>test3</v>
      </c>
      <c r="N21" s="4">
        <f ca="1"/>
        <v>0</v>
      </c>
    </row>
    <row r="22" spans="2:14" x14ac:dyDescent="0.25">
      <c r="K22" s="4">
        <f ca="1"/>
        <v>55</v>
      </c>
      <c r="L22" s="4" t="str">
        <f ca="1"/>
        <v>TEst4-Woo</v>
      </c>
      <c r="M22" s="4" t="str">
        <f ca="1"/>
        <v>test4-woo</v>
      </c>
      <c r="N22" s="4">
        <f ca="1"/>
        <v>0</v>
      </c>
    </row>
    <row r="23" spans="2:14" x14ac:dyDescent="0.25">
      <c r="K23" s="4">
        <f ca="1"/>
        <v>30</v>
      </c>
      <c r="L23" s="4" t="str">
        <f ca="1"/>
        <v>Uncategorized</v>
      </c>
      <c r="M23" s="4" t="str">
        <f ca="1"/>
        <v>uncategorized</v>
      </c>
      <c r="N23" s="4">
        <f ca="1"/>
        <v>0</v>
      </c>
    </row>
    <row r="24" spans="2:14" x14ac:dyDescent="0.25">
      <c r="K24" s="4">
        <f ca="1"/>
        <v>36</v>
      </c>
      <c r="L24" s="4" t="str">
        <f ca="1"/>
        <v>Vinos</v>
      </c>
      <c r="M24" s="4" t="str">
        <f ca="1"/>
        <v>vinos</v>
      </c>
      <c r="N24" s="4">
        <f ca="1"/>
        <v>0</v>
      </c>
    </row>
    <row r="25" spans="2:14" x14ac:dyDescent="0.25">
      <c r="K25" s="4"/>
      <c r="L25" s="4"/>
      <c r="M25" s="4"/>
      <c r="N25" s="4"/>
    </row>
    <row r="26" spans="2:14" x14ac:dyDescent="0.25">
      <c r="K26" s="4"/>
      <c r="L26" s="4"/>
      <c r="M26" s="4"/>
      <c r="N26" s="4"/>
    </row>
    <row r="27" spans="2:14" x14ac:dyDescent="0.25">
      <c r="K27" s="4"/>
      <c r="L27" s="4"/>
      <c r="M27" s="4"/>
      <c r="N27" s="4"/>
    </row>
    <row r="28" spans="2:14" x14ac:dyDescent="0.25">
      <c r="K28" s="4"/>
      <c r="L28" s="4"/>
      <c r="M28" s="4"/>
      <c r="N28" s="4"/>
    </row>
    <row r="29" spans="2:14" x14ac:dyDescent="0.25">
      <c r="K29" s="4"/>
      <c r="L29" s="4"/>
      <c r="M29" s="4"/>
      <c r="N29" s="4"/>
    </row>
    <row r="30" spans="2:14" x14ac:dyDescent="0.25">
      <c r="K30" s="4"/>
      <c r="L30" s="4"/>
      <c r="M30" s="4"/>
      <c r="N30" s="4"/>
    </row>
    <row r="31" spans="2:14" x14ac:dyDescent="0.25">
      <c r="K31" s="4"/>
      <c r="L31" s="4"/>
      <c r="M31" s="4"/>
      <c r="N31" s="4"/>
    </row>
    <row r="32" spans="2:14" x14ac:dyDescent="0.25">
      <c r="K32" s="4"/>
      <c r="L32" s="4"/>
      <c r="M32" s="4"/>
      <c r="N32" s="4"/>
    </row>
    <row r="33" spans="11:14" x14ac:dyDescent="0.25">
      <c r="K33" s="4"/>
      <c r="L33" s="4"/>
      <c r="M33" s="4"/>
      <c r="N33" s="4"/>
    </row>
    <row r="34" spans="11:14" x14ac:dyDescent="0.25">
      <c r="K34" s="4"/>
      <c r="L34" s="4"/>
      <c r="M34" s="4"/>
      <c r="N34" s="4"/>
    </row>
    <row r="35" spans="11:14" x14ac:dyDescent="0.25">
      <c r="K35" s="4"/>
      <c r="L35" s="4"/>
      <c r="M35" s="4"/>
      <c r="N35" s="4"/>
    </row>
    <row r="36" spans="11:14" x14ac:dyDescent="0.25">
      <c r="K36" s="4"/>
      <c r="L36" s="4"/>
      <c r="M36" s="4"/>
      <c r="N36" s="4"/>
    </row>
    <row r="37" spans="11:14" x14ac:dyDescent="0.25">
      <c r="K37" s="4"/>
      <c r="L37" s="4"/>
      <c r="M37" s="4"/>
      <c r="N37" s="4"/>
    </row>
    <row r="38" spans="11:14" x14ac:dyDescent="0.25">
      <c r="K38" s="4"/>
      <c r="L38" s="4"/>
      <c r="M38" s="4"/>
      <c r="N38" s="4"/>
    </row>
    <row r="39" spans="11:14" x14ac:dyDescent="0.25">
      <c r="K39" s="4"/>
      <c r="L39" s="4"/>
      <c r="M39" s="4"/>
      <c r="N39" s="4"/>
    </row>
    <row r="40" spans="11:14" x14ac:dyDescent="0.25">
      <c r="K40" s="4"/>
      <c r="L40" s="4"/>
      <c r="M40" s="4"/>
      <c r="N40" s="4"/>
    </row>
    <row r="41" spans="11:14" x14ac:dyDescent="0.25">
      <c r="K41" s="4"/>
      <c r="L41" s="4"/>
      <c r="M41" s="4"/>
      <c r="N41" s="4"/>
    </row>
    <row r="42" spans="11:14" x14ac:dyDescent="0.25">
      <c r="K42" s="4"/>
      <c r="L42" s="4"/>
      <c r="M42" s="4"/>
      <c r="N42" s="4"/>
    </row>
    <row r="43" spans="11:14" x14ac:dyDescent="0.25">
      <c r="K43" s="4"/>
      <c r="L43" s="4"/>
      <c r="M43" s="4"/>
      <c r="N43" s="4"/>
    </row>
    <row r="44" spans="11:14" x14ac:dyDescent="0.25">
      <c r="K44" s="4"/>
      <c r="L44" s="4"/>
      <c r="M44" s="4"/>
      <c r="N44" s="4"/>
    </row>
    <row r="45" spans="11:14" x14ac:dyDescent="0.25">
      <c r="K45" s="4"/>
      <c r="L45" s="4"/>
      <c r="M45" s="4"/>
      <c r="N45" s="4"/>
    </row>
    <row r="46" spans="11:14" x14ac:dyDescent="0.25">
      <c r="K46" s="4"/>
      <c r="L46" s="4"/>
      <c r="M46" s="4"/>
      <c r="N46" s="4"/>
    </row>
    <row r="47" spans="11:14" x14ac:dyDescent="0.25">
      <c r="K47" s="4"/>
      <c r="L47" s="4"/>
      <c r="M47" s="4"/>
      <c r="N47" s="4"/>
    </row>
    <row r="48" spans="11:14" x14ac:dyDescent="0.25">
      <c r="K48" s="4"/>
      <c r="L48" s="4"/>
      <c r="M48" s="4"/>
      <c r="N48" s="4"/>
    </row>
    <row r="49" spans="11:14" x14ac:dyDescent="0.25">
      <c r="K49" s="4"/>
      <c r="L49" s="4"/>
      <c r="M49" s="4"/>
      <c r="N49" s="4"/>
    </row>
    <row r="50" spans="11:14" x14ac:dyDescent="0.25">
      <c r="K50" s="4"/>
      <c r="L50" s="4"/>
      <c r="M50" s="4"/>
      <c r="N50" s="4"/>
    </row>
    <row r="51" spans="11:14" x14ac:dyDescent="0.25">
      <c r="K51" s="4"/>
      <c r="L51" s="4"/>
      <c r="M51" s="4"/>
      <c r="N51" s="4"/>
    </row>
    <row r="52" spans="11:14" x14ac:dyDescent="0.25">
      <c r="K52" s="4"/>
      <c r="L52" s="4"/>
      <c r="M52" s="4"/>
      <c r="N52" s="4"/>
    </row>
    <row r="53" spans="11:14" x14ac:dyDescent="0.25">
      <c r="K53" s="4"/>
      <c r="L53" s="4"/>
      <c r="M53" s="4"/>
      <c r="N53" s="4"/>
    </row>
    <row r="54" spans="11:14" x14ac:dyDescent="0.25">
      <c r="K54" s="4"/>
      <c r="L54" s="4"/>
      <c r="M54" s="4"/>
      <c r="N54" s="4"/>
    </row>
    <row r="55" spans="11:14" x14ac:dyDescent="0.25">
      <c r="K55" s="4"/>
      <c r="L55" s="4"/>
      <c r="M55" s="4"/>
      <c r="N55" s="4"/>
    </row>
    <row r="56" spans="11:14" x14ac:dyDescent="0.25">
      <c r="K56" s="4"/>
      <c r="L56" s="4"/>
      <c r="M56" s="4"/>
      <c r="N56" s="4"/>
    </row>
    <row r="57" spans="11:14" x14ac:dyDescent="0.25">
      <c r="K57" s="4"/>
      <c r="L57" s="4"/>
      <c r="M57" s="4"/>
      <c r="N57" s="4"/>
    </row>
    <row r="58" spans="11:14" x14ac:dyDescent="0.25">
      <c r="K58" s="4"/>
      <c r="L58" s="4"/>
      <c r="M58" s="4"/>
      <c r="N58" s="4"/>
    </row>
    <row r="59" spans="11:14" x14ac:dyDescent="0.25">
      <c r="K59" s="4"/>
      <c r="L59" s="4"/>
      <c r="M59" s="4"/>
      <c r="N59" s="4"/>
    </row>
    <row r="60" spans="11:14" x14ac:dyDescent="0.25">
      <c r="K60" s="4"/>
      <c r="L60" s="4"/>
      <c r="M60" s="4"/>
      <c r="N60" s="4"/>
    </row>
    <row r="61" spans="11:14" x14ac:dyDescent="0.25">
      <c r="K61" s="4"/>
      <c r="L61" s="4"/>
      <c r="M61" s="4"/>
      <c r="N61" s="4"/>
    </row>
    <row r="62" spans="11:14" x14ac:dyDescent="0.25">
      <c r="K62" s="4"/>
      <c r="L62" s="4"/>
      <c r="M62" s="4"/>
      <c r="N62" s="4"/>
    </row>
    <row r="63" spans="11:14" x14ac:dyDescent="0.25">
      <c r="K63" s="4"/>
      <c r="L63" s="4"/>
      <c r="M63" s="4"/>
      <c r="N63" s="4"/>
    </row>
    <row r="64" spans="11:14" x14ac:dyDescent="0.25">
      <c r="K64" s="4"/>
      <c r="L64" s="4"/>
      <c r="M64" s="4"/>
      <c r="N64" s="4"/>
    </row>
    <row r="65" spans="11:14" x14ac:dyDescent="0.25">
      <c r="K65" s="4"/>
      <c r="L65" s="4"/>
      <c r="M65" s="4"/>
      <c r="N65" s="4"/>
    </row>
  </sheetData>
  <conditionalFormatting sqref="B8:G21">
    <cfRule type="expression" dxfId="3" priority="1">
      <formula>IF($G8="No",TRUE,FALSE)</formula>
    </cfRule>
  </conditionalFormatting>
  <dataValidations count="1">
    <dataValidation type="list" allowBlank="1" showInputMessage="1" showErrorMessage="1" sqref="B8:B21" xr:uid="{E9F60049-E93D-4324-B3FD-92E188AB08D0}">
      <formula1>"Yes,No"</formula1>
    </dataValidation>
  </dataValidations>
  <hyperlinks>
    <hyperlink ref="E8" r:id="rId1" xr:uid="{B92629F0-F485-45B5-8E6D-CE0B630753F5}"/>
    <hyperlink ref="E10" r:id="rId2" xr:uid="{39F512E3-7ADE-4DE3-85F1-A041B4EAAF6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7F3C-2825-4A41-9194-4E0403C8F200}">
  <dimension ref="B1:BL116"/>
  <sheetViews>
    <sheetView topLeftCell="AM5" zoomScale="85" zoomScaleNormal="85" workbookViewId="0">
      <selection activeCell="BK12" sqref="BK12"/>
    </sheetView>
  </sheetViews>
  <sheetFormatPr defaultRowHeight="15" outlineLevelCol="1" x14ac:dyDescent="0.25"/>
  <cols>
    <col min="1" max="1" width="2.7109375" customWidth="1"/>
    <col min="4" max="4" width="2.7109375" customWidth="1"/>
    <col min="7" max="7" width="15.42578125" bestFit="1" customWidth="1"/>
    <col min="8" max="8" width="10.42578125" bestFit="1" customWidth="1"/>
    <col min="10" max="18" width="8.7109375" hidden="1" customWidth="1" outlineLevel="1"/>
    <col min="19" max="19" width="10.5703125" bestFit="1" customWidth="1" collapsed="1"/>
    <col min="20" max="23" width="10.5703125" bestFit="1" customWidth="1" outlineLevel="1"/>
    <col min="24" max="24" width="10.5703125" bestFit="1" customWidth="1"/>
    <col min="25" max="28" width="10.5703125" bestFit="1" customWidth="1" outlineLevel="1"/>
    <col min="30" max="33" width="0" hidden="1" customWidth="1" outlineLevel="1"/>
    <col min="34" max="34" width="13.140625" bestFit="1" customWidth="1" outlineLevel="1"/>
    <col min="36" max="36" width="10.42578125" bestFit="1" customWidth="1"/>
    <col min="37" max="37" width="11.5703125" bestFit="1" customWidth="1"/>
    <col min="39" max="39" width="2.7109375" customWidth="1"/>
    <col min="40" max="40" width="5.5703125" style="19" customWidth="1"/>
    <col min="41" max="41" width="2.7109375" customWidth="1"/>
    <col min="42" max="42" width="9.85546875" bestFit="1" customWidth="1"/>
    <col min="43" max="43" width="9.85546875" customWidth="1"/>
    <col min="44" max="44" width="9.85546875" bestFit="1" customWidth="1"/>
    <col min="46" max="46" width="36.140625" bestFit="1" customWidth="1"/>
    <col min="48" max="48" width="13.5703125" bestFit="1" customWidth="1"/>
    <col min="49" max="51" width="13.5703125" customWidth="1"/>
    <col min="52" max="52" width="5.5703125" customWidth="1"/>
    <col min="53" max="53" width="5.5703125" style="19" customWidth="1"/>
    <col min="54" max="54" width="5.5703125" customWidth="1"/>
    <col min="57" max="57" width="36.140625" bestFit="1" customWidth="1"/>
    <col min="63" max="63" width="84" bestFit="1" customWidth="1"/>
  </cols>
  <sheetData>
    <row r="1" spans="2:64" s="19" customFormat="1" x14ac:dyDescent="0.25"/>
    <row r="2" spans="2:64" s="19" customFormat="1" x14ac:dyDescent="0.25"/>
    <row r="4" spans="2:64" s="19" customFormat="1" x14ac:dyDescent="0.25">
      <c r="E4" s="19" t="s">
        <v>104</v>
      </c>
    </row>
    <row r="6" spans="2:64" x14ac:dyDescent="0.25">
      <c r="E6" s="19"/>
      <c r="F6" s="21" t="s">
        <v>98</v>
      </c>
      <c r="G6" s="19"/>
      <c r="H6" s="19"/>
      <c r="AP6" s="19" t="s">
        <v>151</v>
      </c>
      <c r="AQ6" s="19"/>
      <c r="AR6" s="19"/>
      <c r="AS6" s="19"/>
      <c r="AT6" s="19"/>
      <c r="AU6" s="19"/>
      <c r="AV6" s="19"/>
      <c r="AW6" s="19"/>
      <c r="AX6" s="19"/>
      <c r="AY6" s="19"/>
      <c r="BC6" s="19"/>
      <c r="BD6" s="21" t="s">
        <v>97</v>
      </c>
      <c r="BE6" s="19"/>
      <c r="BF6" s="19"/>
      <c r="BG6" s="19"/>
      <c r="BH6" s="19"/>
      <c r="BI6" s="19"/>
      <c r="BJ6" s="19"/>
    </row>
    <row r="7" spans="2:64" x14ac:dyDescent="0.25">
      <c r="F7" s="22" t="s">
        <v>107</v>
      </c>
      <c r="G7" s="22" cm="1">
        <f t="array" aca="1" ref="G7" ca="1">SUMPRODUCT(($C$12:$C$200="Yes")*1,($E$12:$E$200&lt;&gt;"")*1)</f>
        <v>0</v>
      </c>
      <c r="AR7" s="25" t="str">
        <f>IF('Control Pannel'!D7=4,"Prices",IF('Control Pannel'!D7=3,"Stock",""))</f>
        <v>Prices</v>
      </c>
      <c r="BD7" s="22" t="s">
        <v>106</v>
      </c>
      <c r="BE7" s="22">
        <f ca="1">COUNTA($BD$12:$BD$2000)</f>
        <v>25</v>
      </c>
    </row>
    <row r="8" spans="2:64" ht="15.95" customHeight="1" x14ac:dyDescent="0.25">
      <c r="H8" s="19" t="s">
        <v>102</v>
      </c>
    </row>
    <row r="9" spans="2:64" x14ac:dyDescent="0.25">
      <c r="E9" s="19" t="s">
        <v>99</v>
      </c>
      <c r="F9" s="19" t="s">
        <v>61</v>
      </c>
      <c r="G9" s="19" t="s">
        <v>63</v>
      </c>
      <c r="H9" s="19" t="s">
        <v>62</v>
      </c>
      <c r="AQ9" t="s">
        <v>215</v>
      </c>
      <c r="AR9" cm="1">
        <f t="array" aca="1" ref="AR9" ca="1">IF(AR7="Prices",SUMPRODUCT(($AX$12:$AX$500="Yes")*1),0)</f>
        <v>3</v>
      </c>
      <c r="AS9" t="s">
        <v>149</v>
      </c>
      <c r="AT9" cm="1">
        <f t="array" ref="AT9">IF(AR7="Stock",SUMPRODUCT(($AW$12:$AW$500="Yes")*1),0)</f>
        <v>0</v>
      </c>
    </row>
    <row r="11" spans="2:64" x14ac:dyDescent="0.25">
      <c r="B11" t="s">
        <v>99</v>
      </c>
      <c r="C11" t="s">
        <v>102</v>
      </c>
      <c r="D11" t="s">
        <v>147</v>
      </c>
      <c r="E11" s="23" t="s">
        <v>61</v>
      </c>
      <c r="F11" s="23" t="s">
        <v>63</v>
      </c>
      <c r="G11" s="23" t="s">
        <v>110</v>
      </c>
      <c r="H11" s="23" t="s">
        <v>111</v>
      </c>
      <c r="I11" s="23" t="s">
        <v>124</v>
      </c>
      <c r="J11" s="23" t="s">
        <v>125</v>
      </c>
      <c r="K11" s="23" t="s">
        <v>126</v>
      </c>
      <c r="L11" s="23" t="s">
        <v>127</v>
      </c>
      <c r="M11" s="23" t="s">
        <v>128</v>
      </c>
      <c r="N11" s="23" t="s">
        <v>129</v>
      </c>
      <c r="O11" s="23" t="s">
        <v>130</v>
      </c>
      <c r="P11" s="23" t="s">
        <v>131</v>
      </c>
      <c r="Q11" s="23" t="s">
        <v>132</v>
      </c>
      <c r="R11" s="23" t="s">
        <v>133</v>
      </c>
      <c r="S11" s="23" t="s">
        <v>114</v>
      </c>
      <c r="T11" s="23" t="s">
        <v>115</v>
      </c>
      <c r="U11" s="23" t="s">
        <v>116</v>
      </c>
      <c r="V11" s="23" t="s">
        <v>117</v>
      </c>
      <c r="W11" s="23" t="s">
        <v>118</v>
      </c>
      <c r="X11" s="23" t="s">
        <v>140</v>
      </c>
      <c r="Y11" s="23" t="s">
        <v>141</v>
      </c>
      <c r="Z11" s="23" t="s">
        <v>142</v>
      </c>
      <c r="AA11" s="23" t="s">
        <v>143</v>
      </c>
      <c r="AB11" s="23" t="s">
        <v>144</v>
      </c>
      <c r="AC11" s="23" t="s">
        <v>119</v>
      </c>
      <c r="AD11" s="23" t="s">
        <v>120</v>
      </c>
      <c r="AE11" s="23" t="s">
        <v>121</v>
      </c>
      <c r="AF11" s="23" t="s">
        <v>122</v>
      </c>
      <c r="AG11" s="23" t="s">
        <v>123</v>
      </c>
      <c r="AH11" s="23" t="s">
        <v>134</v>
      </c>
      <c r="AI11" s="23" t="s">
        <v>135</v>
      </c>
      <c r="AJ11" s="23" t="s">
        <v>112</v>
      </c>
      <c r="AK11" s="23" t="s">
        <v>113</v>
      </c>
      <c r="AL11" s="23"/>
      <c r="AP11" s="10" t="s">
        <v>213</v>
      </c>
      <c r="AQ11" s="10" t="s">
        <v>214</v>
      </c>
      <c r="AR11" s="10" t="s">
        <v>102</v>
      </c>
      <c r="AS11" s="10" t="str">
        <f ca="1">BD11</f>
        <v>ID</v>
      </c>
      <c r="AT11" s="10" t="str">
        <f ca="1">BE11</f>
        <v>Name</v>
      </c>
      <c r="AU11" s="10" t="str">
        <f ca="1">BF11</f>
        <v>Regular Price</v>
      </c>
      <c r="AV11" s="10" t="str">
        <f ca="1">BG11</f>
        <v>Stock Quantity</v>
      </c>
      <c r="AW11" s="10" t="s">
        <v>216</v>
      </c>
      <c r="AX11" s="10" t="s">
        <v>217</v>
      </c>
      <c r="AY11" s="10" t="s">
        <v>99</v>
      </c>
      <c r="BC11" s="17" cm="1">
        <f t="array" aca="1" ref="BC11:BL36" ca="1">INDIRECT('99. Dowdowns'!J13)</f>
        <v>0</v>
      </c>
      <c r="BD11" s="17" t="str">
        <f ca="1"/>
        <v>ID</v>
      </c>
      <c r="BE11" s="17" t="str">
        <f ca="1"/>
        <v>Name</v>
      </c>
      <c r="BF11" s="17" t="str">
        <f ca="1"/>
        <v>Regular Price</v>
      </c>
      <c r="BG11" s="17" t="str">
        <f ca="1"/>
        <v>Stock Quantity</v>
      </c>
      <c r="BH11" s="17" t="str">
        <f ca="1"/>
        <v>Total Sales</v>
      </c>
      <c r="BI11" s="17" t="str">
        <f ca="1"/>
        <v>Category ID</v>
      </c>
      <c r="BJ11" s="17" t="str">
        <f ca="1"/>
        <v>Category Name</v>
      </c>
      <c r="BK11" s="17" t="str">
        <f ca="1"/>
        <v>Permalink</v>
      </c>
      <c r="BL11" s="17" t="str">
        <f ca="1"/>
        <v>Date Created</v>
      </c>
    </row>
    <row r="12" spans="2:64" x14ac:dyDescent="0.25">
      <c r="B12" s="7" t="s">
        <v>103</v>
      </c>
      <c r="C12" s="9" t="str" cm="1">
        <f t="array" aca="1" ref="C12" ca="1">IF(E12="","",IF(AND(SUMPRODUCT((E12=$BE$12:$BE$200)*1)=0,B12="Yes"),"Yes","No"))</f>
        <v>No</v>
      </c>
      <c r="E12" s="4" t="s">
        <v>136</v>
      </c>
      <c r="F12" s="4" t="s">
        <v>137</v>
      </c>
      <c r="G12" s="4" t="s">
        <v>138</v>
      </c>
      <c r="H12" s="4" t="s">
        <v>139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 t="s">
        <v>87</v>
      </c>
      <c r="T12" s="4"/>
      <c r="U12" s="4"/>
      <c r="V12" s="4"/>
      <c r="W12" s="4"/>
      <c r="X12" s="9">
        <f>IF(S12="","",INDEX('99. Dowdowns'!$E$12:$E$200,MATCH('New Products'!S12,'99. Dowdowns'!$F$12:$F$200,0)))</f>
        <v>35</v>
      </c>
      <c r="Y12" s="9" t="str">
        <f>IF(T12="","",INDEX('99. Dowdowns'!$E$12:$E$200,MATCH('New Products'!T12,'99. Dowdowns'!$F$12:$F$200,0)))</f>
        <v/>
      </c>
      <c r="Z12" s="9" t="str">
        <f>IF(U12="","",INDEX('99. Dowdowns'!$E$12:$E$200,MATCH('New Products'!U12,'99. Dowdowns'!$F$12:$F$200,0)))</f>
        <v/>
      </c>
      <c r="AA12" s="9" t="str">
        <f>IF(V12="","",INDEX('99. Dowdowns'!$E$12:$E$200,MATCH('New Products'!V12,'99. Dowdowns'!$F$12:$F$200,0)))</f>
        <v/>
      </c>
      <c r="AB12" s="9" t="str">
        <f>IF(W12="","",INDEX('99. Dowdowns'!$E$12:$E$200,MATCH('New Products'!W12,'99. Dowdowns'!$F$12:$F$200,0)))</f>
        <v/>
      </c>
      <c r="AC12" s="4"/>
      <c r="AD12" s="4"/>
      <c r="AE12" s="4"/>
      <c r="AF12" s="4"/>
      <c r="AG12" s="4"/>
      <c r="AH12" s="4" t="b">
        <v>1</v>
      </c>
      <c r="AI12" s="4">
        <v>100</v>
      </c>
      <c r="AJ12" s="4" t="s">
        <v>145</v>
      </c>
      <c r="AK12" s="4" t="s">
        <v>146</v>
      </c>
      <c r="AL12" s="4"/>
      <c r="AP12" s="9">
        <v>1000</v>
      </c>
      <c r="AQ12" s="9">
        <v>200</v>
      </c>
      <c r="AR12" s="7" t="s">
        <v>103</v>
      </c>
      <c r="AS12" s="4">
        <f ca="1">IF($BD12="","",BD12)</f>
        <v>17084</v>
      </c>
      <c r="AT12" s="4" t="str">
        <f t="shared" ref="AT12:AT75" ca="1" si="0">IF($BD12="","",BE12)</f>
        <v>Premium Quality</v>
      </c>
      <c r="AU12" s="4">
        <f t="shared" ref="AU12:AU75" ca="1" si="1">IF($BD12="","",BF12)</f>
        <v>1000</v>
      </c>
      <c r="AV12" s="4">
        <f t="shared" ref="AV12:AV75" ca="1" si="2">IF($BD12="","",BG12)</f>
        <v>200</v>
      </c>
      <c r="AW12" s="4" t="str">
        <f ca="1">IF(AS12="","",IF(AND(AR12="Yes",AQ12&lt;&gt;""),"Yes","No"))</f>
        <v>Yes</v>
      </c>
      <c r="AX12" s="4" t="str">
        <f ca="1">IF(AS12="","",IF(AND(AR12="Yes",AP12&lt;&gt;""),"Yes","No"))</f>
        <v>Yes</v>
      </c>
      <c r="AY12" s="4" t="str">
        <f ca="1">IF($AR$7="Prices",AX12,IF($AR$7="Stock",AW12,""))</f>
        <v>Yes</v>
      </c>
      <c r="BC12" s="4">
        <f ca="1"/>
        <v>0</v>
      </c>
      <c r="BD12" s="4">
        <f ca="1"/>
        <v>17084</v>
      </c>
      <c r="BE12" s="4" t="str">
        <f ca="1"/>
        <v>Premium Quality</v>
      </c>
      <c r="BF12" s="4">
        <f ca="1"/>
        <v>1000</v>
      </c>
      <c r="BG12" s="4">
        <f ca="1"/>
        <v>200</v>
      </c>
      <c r="BH12" s="4">
        <f ca="1"/>
        <v>0</v>
      </c>
      <c r="BI12" s="4">
        <f ca="1"/>
        <v>15</v>
      </c>
      <c r="BJ12" s="4" t="str">
        <f ca="1"/>
        <v>Sin categoría</v>
      </c>
      <c r="BK12" s="4" t="str">
        <f ca="1"/>
        <v>https://www.&lt;&lt;your website&gt;&gt;.com/producto/premium-quality/</v>
      </c>
      <c r="BL12" s="4" t="str">
        <f ca="1"/>
        <v>2024-05-23T11:45:01</v>
      </c>
    </row>
    <row r="13" spans="2:64" x14ac:dyDescent="0.25">
      <c r="B13" s="7"/>
      <c r="C13" s="9" t="str" cm="1">
        <f t="array" ref="C13">IF(E13="","",IF(AND(SUMPRODUCT((E13=$BE$12:$BE$200)*1)=0,B13="Yes"),"Yes","No"))</f>
        <v/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 t="s">
        <v>89</v>
      </c>
      <c r="T13" s="4"/>
      <c r="U13" s="4"/>
      <c r="V13" s="4"/>
      <c r="W13" s="4"/>
      <c r="X13" s="9">
        <f>IF(S13="","",INDEX('99. Dowdowns'!$E$12:$E$200,MATCH('New Products'!S13,'99. Dowdowns'!$F$12:$F$200,0)))</f>
        <v>37</v>
      </c>
      <c r="Y13" s="9" t="str">
        <f>IF(T13="","",INDEX('99. Dowdowns'!$E$12:$E$200,MATCH('New Products'!T13,'99. Dowdowns'!$F$12:$F$200,0)))</f>
        <v/>
      </c>
      <c r="Z13" s="9" t="str">
        <f>IF(U13="","",INDEX('99. Dowdowns'!$E$12:$E$200,MATCH('New Products'!U13,'99. Dowdowns'!$F$12:$F$200,0)))</f>
        <v/>
      </c>
      <c r="AA13" s="9" t="str">
        <f>IF(V13="","",INDEX('99. Dowdowns'!$E$12:$E$200,MATCH('New Products'!V13,'99. Dowdowns'!$F$12:$F$200,0)))</f>
        <v/>
      </c>
      <c r="AB13" s="9" t="str">
        <f>IF(W13="","",INDEX('99. Dowdowns'!$E$12:$E$200,MATCH('New Products'!W13,'99. Dowdowns'!$F$12:$F$200,0)))</f>
        <v/>
      </c>
      <c r="AC13" s="4"/>
      <c r="AD13" s="4"/>
      <c r="AE13" s="4"/>
      <c r="AF13" s="4"/>
      <c r="AG13" s="4"/>
      <c r="AH13" s="4"/>
      <c r="AI13" s="4"/>
      <c r="AJ13" s="4"/>
      <c r="AK13" s="4"/>
      <c r="AL13" s="4"/>
      <c r="AP13" s="9">
        <v>1000</v>
      </c>
      <c r="AQ13" s="9">
        <v>200</v>
      </c>
      <c r="AR13" s="7" t="s">
        <v>103</v>
      </c>
      <c r="AS13" s="4">
        <f t="shared" ref="AS13:AS36" ca="1" si="3">IF($BD13="","",BD13)</f>
        <v>16181</v>
      </c>
      <c r="AT13" s="4" t="str">
        <f t="shared" ref="AT13:AT36" ca="1" si="4">IF($BD13="","",BE13)</f>
        <v>Portable Bluetooth Speaker Beige</v>
      </c>
      <c r="AU13" s="4">
        <f t="shared" ref="AU13:AU36" ca="1" si="5">IF($BD13="","",BF13)</f>
        <v>1000</v>
      </c>
      <c r="AV13" s="4">
        <f t="shared" ref="AV13:AV36" ca="1" si="6">IF($BD13="","",BG13)</f>
        <v>0</v>
      </c>
      <c r="AW13" s="4" t="str">
        <f t="shared" ref="AW13:AW36" ca="1" si="7">IF(AS13="","",IF(AND(AR13="Yes",AQ13&lt;&gt;""),"Yes","No"))</f>
        <v>Yes</v>
      </c>
      <c r="AX13" s="4" t="str">
        <f t="shared" ref="AX13:AX36" ca="1" si="8">IF(AS13="","",IF(AND(AR13="Yes",AP13&lt;&gt;""),"Yes","No"))</f>
        <v>Yes</v>
      </c>
      <c r="AY13" s="4" t="str">
        <f t="shared" ref="AY13:AY36" ca="1" si="9">IF($AR$7="Prices",AX13,IF($AR$7="Stock",AW13,""))</f>
        <v>Yes</v>
      </c>
      <c r="BC13" s="4">
        <f ca="1"/>
        <v>1</v>
      </c>
      <c r="BD13" s="4">
        <f ca="1"/>
        <v>16181</v>
      </c>
      <c r="BE13" s="4" t="str">
        <f ca="1"/>
        <v>Portable Bluetooth Speaker Beige</v>
      </c>
      <c r="BF13" s="4">
        <f ca="1"/>
        <v>1000</v>
      </c>
      <c r="BG13" s="4">
        <f ca="1"/>
        <v>0</v>
      </c>
      <c r="BH13" s="4">
        <f ca="1"/>
        <v>0</v>
      </c>
      <c r="BI13" s="4">
        <f ca="1"/>
        <v>28</v>
      </c>
      <c r="BJ13" s="4" t="str">
        <f ca="1"/>
        <v>Speakers</v>
      </c>
      <c r="BK13" s="4" t="str">
        <f ca="1"/>
        <v>https://www.&lt;&lt;your website&gt;&gt;.com/producto/portable-bluetooth-speaker-beige/</v>
      </c>
      <c r="BL13" s="4" t="str">
        <f ca="1"/>
        <v>2022-10-01T15:54:17</v>
      </c>
    </row>
    <row r="14" spans="2:64" x14ac:dyDescent="0.25">
      <c r="B14" s="7"/>
      <c r="C14" s="9" t="str" cm="1">
        <f t="array" ref="C14">IF(E14="","",IF(AND(SUMPRODUCT((E14=$BE$12:$BE$200)*1)=0,B14="Yes"),"Yes","No"))</f>
        <v/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9" t="str">
        <f>IF(S14="","",INDEX('99. Dowdowns'!$E$12:$E$200,MATCH('New Products'!S14,'99. Dowdowns'!$F$12:$F$200,0)))</f>
        <v/>
      </c>
      <c r="Y14" s="9" t="str">
        <f>IF(T14="","",INDEX('99. Dowdowns'!$E$12:$E$200,MATCH('New Products'!T14,'99. Dowdowns'!$F$12:$F$200,0)))</f>
        <v/>
      </c>
      <c r="Z14" s="9" t="str">
        <f>IF(U14="","",INDEX('99. Dowdowns'!$E$12:$E$200,MATCH('New Products'!U14,'99. Dowdowns'!$F$12:$F$200,0)))</f>
        <v/>
      </c>
      <c r="AA14" s="9" t="str">
        <f>IF(V14="","",INDEX('99. Dowdowns'!$E$12:$E$200,MATCH('New Products'!V14,'99. Dowdowns'!$F$12:$F$200,0)))</f>
        <v/>
      </c>
      <c r="AB14" s="9" t="str">
        <f>IF(W14="","",INDEX('99. Dowdowns'!$E$12:$E$200,MATCH('New Products'!W14,'99. Dowdowns'!$F$12:$F$200,0)))</f>
        <v/>
      </c>
      <c r="AC14" s="4"/>
      <c r="AD14" s="4"/>
      <c r="AE14" s="4"/>
      <c r="AF14" s="4"/>
      <c r="AG14" s="4"/>
      <c r="AH14" s="4"/>
      <c r="AI14" s="4"/>
      <c r="AJ14" s="4"/>
      <c r="AK14" s="4"/>
      <c r="AL14" s="4"/>
      <c r="AP14" s="9">
        <v>1000</v>
      </c>
      <c r="AQ14" s="9">
        <v>200</v>
      </c>
      <c r="AR14" s="7" t="s">
        <v>103</v>
      </c>
      <c r="AS14" s="4">
        <f t="shared" ca="1" si="3"/>
        <v>16175</v>
      </c>
      <c r="AT14" s="4" t="str">
        <f t="shared" ca="1" si="4"/>
        <v>Speak Mobile Premium</v>
      </c>
      <c r="AU14" s="4">
        <f t="shared" ca="1" si="5"/>
        <v>1000</v>
      </c>
      <c r="AV14" s="4">
        <f t="shared" ca="1" si="6"/>
        <v>0</v>
      </c>
      <c r="AW14" s="4" t="str">
        <f t="shared" ca="1" si="7"/>
        <v>Yes</v>
      </c>
      <c r="AX14" s="4" t="str">
        <f t="shared" ca="1" si="8"/>
        <v>Yes</v>
      </c>
      <c r="AY14" s="4" t="str">
        <f t="shared" ca="1" si="9"/>
        <v>Yes</v>
      </c>
      <c r="BC14" s="4">
        <f ca="1"/>
        <v>2</v>
      </c>
      <c r="BD14" s="4">
        <f ca="1"/>
        <v>16175</v>
      </c>
      <c r="BE14" s="4" t="str">
        <f ca="1"/>
        <v>Speak Mobile Premium</v>
      </c>
      <c r="BF14" s="4">
        <f ca="1"/>
        <v>1000</v>
      </c>
      <c r="BG14" s="4">
        <f ca="1"/>
        <v>0</v>
      </c>
      <c r="BH14" s="4">
        <f ca="1"/>
        <v>0</v>
      </c>
      <c r="BI14" s="4">
        <f ca="1"/>
        <v>28</v>
      </c>
      <c r="BJ14" s="4" t="str">
        <f ca="1"/>
        <v>Speakers</v>
      </c>
      <c r="BK14" s="4" t="str">
        <f ca="1"/>
        <v>https://www.&lt;&lt;your website&gt;&gt;.com/producto/speak-mobile-premium/</v>
      </c>
      <c r="BL14" s="4" t="str">
        <f ca="1"/>
        <v>2022-10-01T15:38:17</v>
      </c>
    </row>
    <row r="15" spans="2:64" x14ac:dyDescent="0.25">
      <c r="B15" s="7"/>
      <c r="C15" s="9" t="str" cm="1">
        <f t="array" ref="C15">IF(E15="","",IF(AND(SUMPRODUCT((E15=$BE$12:$BE$200)*1)=0,B15="Yes"),"Yes","No"))</f>
        <v/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9" t="str">
        <f>IF(S15="","",INDEX('99. Dowdowns'!$E$12:$E$200,MATCH('New Products'!S15,'99. Dowdowns'!$F$12:$F$200,0)))</f>
        <v/>
      </c>
      <c r="Y15" s="9" t="str">
        <f>IF(T15="","",INDEX('99. Dowdowns'!$E$12:$E$200,MATCH('New Products'!T15,'99. Dowdowns'!$F$12:$F$200,0)))</f>
        <v/>
      </c>
      <c r="Z15" s="9" t="str">
        <f>IF(U15="","",INDEX('99. Dowdowns'!$E$12:$E$200,MATCH('New Products'!U15,'99. Dowdowns'!$F$12:$F$200,0)))</f>
        <v/>
      </c>
      <c r="AA15" s="9" t="str">
        <f>IF(V15="","",INDEX('99. Dowdowns'!$E$12:$E$200,MATCH('New Products'!V15,'99. Dowdowns'!$F$12:$F$200,0)))</f>
        <v/>
      </c>
      <c r="AB15" s="9" t="str">
        <f>IF(W15="","",INDEX('99. Dowdowns'!$E$12:$E$200,MATCH('New Products'!W15,'99. Dowdowns'!$F$12:$F$200,0)))</f>
        <v/>
      </c>
      <c r="AC15" s="4"/>
      <c r="AD15" s="4"/>
      <c r="AE15" s="4"/>
      <c r="AF15" s="4"/>
      <c r="AG15" s="4"/>
      <c r="AH15" s="4"/>
      <c r="AI15" s="4"/>
      <c r="AJ15" s="4"/>
      <c r="AK15" s="4"/>
      <c r="AL15" s="4"/>
      <c r="AP15" s="9">
        <v>5</v>
      </c>
      <c r="AQ15" s="9"/>
      <c r="AR15" s="7" t="s">
        <v>218</v>
      </c>
      <c r="AS15" s="4">
        <f t="shared" ca="1" si="3"/>
        <v>16170</v>
      </c>
      <c r="AT15" s="4" t="str">
        <f t="shared" ca="1" si="4"/>
        <v>Internet Radio Bluetooth Speakers</v>
      </c>
      <c r="AU15" s="4">
        <f t="shared" ca="1" si="5"/>
        <v>190</v>
      </c>
      <c r="AV15" s="4">
        <f t="shared" ca="1" si="6"/>
        <v>0</v>
      </c>
      <c r="AW15" s="4" t="str">
        <f t="shared" ca="1" si="7"/>
        <v>No</v>
      </c>
      <c r="AX15" s="4" t="str">
        <f t="shared" ca="1" si="8"/>
        <v>No</v>
      </c>
      <c r="AY15" s="4" t="str">
        <f t="shared" ca="1" si="9"/>
        <v>No</v>
      </c>
      <c r="BC15" s="4">
        <f ca="1"/>
        <v>3</v>
      </c>
      <c r="BD15" s="4">
        <f ca="1"/>
        <v>16170</v>
      </c>
      <c r="BE15" s="4" t="str">
        <f ca="1"/>
        <v>Internet Radio Bluetooth Speakers</v>
      </c>
      <c r="BF15" s="4">
        <f ca="1"/>
        <v>190</v>
      </c>
      <c r="BG15" s="4">
        <f ca="1"/>
        <v>0</v>
      </c>
      <c r="BH15" s="4">
        <f ca="1"/>
        <v>0</v>
      </c>
      <c r="BI15" s="4">
        <f ca="1"/>
        <v>28</v>
      </c>
      <c r="BJ15" s="4" t="str">
        <f ca="1"/>
        <v>Speakers</v>
      </c>
      <c r="BK15" s="4" t="str">
        <f ca="1"/>
        <v>https://www.&lt;&lt;your website&gt;&gt;.com/producto/internet-radio-bluetooth-speakers/</v>
      </c>
      <c r="BL15" s="4" t="str">
        <f ca="1"/>
        <v>2022-10-01T15:33:46</v>
      </c>
    </row>
    <row r="16" spans="2:64" x14ac:dyDescent="0.25">
      <c r="B16" s="7"/>
      <c r="C16" s="9" t="str" cm="1">
        <f t="array" ref="C16">IF(E16="","",IF(AND(SUMPRODUCT((E16=$BE$12:$BE$200)*1)=0,B16="Yes"),"Yes","No"))</f>
        <v/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9" t="str">
        <f>IF(S16="","",INDEX('99. Dowdowns'!$E$12:$E$200,MATCH('New Products'!S16,'99. Dowdowns'!$F$12:$F$200,0)))</f>
        <v/>
      </c>
      <c r="Y16" s="9" t="str">
        <f>IF(T16="","",INDEX('99. Dowdowns'!$E$12:$E$200,MATCH('New Products'!T16,'99. Dowdowns'!$F$12:$F$200,0)))</f>
        <v/>
      </c>
      <c r="Z16" s="9" t="str">
        <f>IF(U16="","",INDEX('99. Dowdowns'!$E$12:$E$200,MATCH('New Products'!U16,'99. Dowdowns'!$F$12:$F$200,0)))</f>
        <v/>
      </c>
      <c r="AA16" s="9" t="str">
        <f>IF(V16="","",INDEX('99. Dowdowns'!$E$12:$E$200,MATCH('New Products'!V16,'99. Dowdowns'!$F$12:$F$200,0)))</f>
        <v/>
      </c>
      <c r="AB16" s="9" t="str">
        <f>IF(W16="","",INDEX('99. Dowdowns'!$E$12:$E$200,MATCH('New Products'!W16,'99. Dowdowns'!$F$12:$F$200,0)))</f>
        <v/>
      </c>
      <c r="AC16" s="4"/>
      <c r="AD16" s="4"/>
      <c r="AE16" s="4"/>
      <c r="AF16" s="4"/>
      <c r="AG16" s="4"/>
      <c r="AH16" s="4"/>
      <c r="AI16" s="4"/>
      <c r="AJ16" s="4"/>
      <c r="AK16" s="4"/>
      <c r="AL16" s="4"/>
      <c r="AP16" s="9">
        <v>5</v>
      </c>
      <c r="AQ16" s="9"/>
      <c r="AR16" s="7" t="s">
        <v>218</v>
      </c>
      <c r="AS16" s="4">
        <f t="shared" ca="1" si="3"/>
        <v>16165</v>
      </c>
      <c r="AT16" s="4" t="str">
        <f t="shared" ca="1" si="4"/>
        <v>Giant Retro Bluetooth Speakers</v>
      </c>
      <c r="AU16" s="4">
        <f t="shared" ca="1" si="5"/>
        <v>410</v>
      </c>
      <c r="AV16" s="4">
        <f t="shared" ca="1" si="6"/>
        <v>0</v>
      </c>
      <c r="AW16" s="4" t="str">
        <f t="shared" ca="1" si="7"/>
        <v>No</v>
      </c>
      <c r="AX16" s="4" t="str">
        <f t="shared" ca="1" si="8"/>
        <v>No</v>
      </c>
      <c r="AY16" s="4" t="str">
        <f t="shared" ca="1" si="9"/>
        <v>No</v>
      </c>
      <c r="BC16" s="4">
        <f ca="1"/>
        <v>4</v>
      </c>
      <c r="BD16" s="4">
        <f ca="1"/>
        <v>16165</v>
      </c>
      <c r="BE16" s="4" t="str">
        <f ca="1"/>
        <v>Giant Retro Bluetooth Speakers</v>
      </c>
      <c r="BF16" s="4">
        <f ca="1"/>
        <v>410</v>
      </c>
      <c r="BG16" s="4">
        <f ca="1"/>
        <v>0</v>
      </c>
      <c r="BH16" s="4">
        <f ca="1"/>
        <v>0</v>
      </c>
      <c r="BI16" s="4">
        <f ca="1"/>
        <v>28</v>
      </c>
      <c r="BJ16" s="4" t="str">
        <f ca="1"/>
        <v>Speakers</v>
      </c>
      <c r="BK16" s="4" t="str">
        <f ca="1"/>
        <v>https://www.&lt;&lt;your website&gt;&gt;.com/producto/giant-retro-bluetooth-speakers/</v>
      </c>
      <c r="BL16" s="4" t="str">
        <f ca="1"/>
        <v>2022-10-01T15:31:06</v>
      </c>
    </row>
    <row r="17" spans="2:64" x14ac:dyDescent="0.25">
      <c r="B17" s="7"/>
      <c r="C17" s="9" t="str" cm="1">
        <f t="array" ref="C17">IF(E17="","",IF(AND(SUMPRODUCT((E17=$BE$12:$BE$200)*1)=0,B17="Yes"),"Yes","No"))</f>
        <v/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9" t="str">
        <f>IF(S17="","",INDEX('99. Dowdowns'!$E$12:$E$200,MATCH('New Products'!S17,'99. Dowdowns'!$F$12:$F$200,0)))</f>
        <v/>
      </c>
      <c r="Y17" s="9" t="str">
        <f>IF(T17="","",INDEX('99. Dowdowns'!$E$12:$E$200,MATCH('New Products'!T17,'99. Dowdowns'!$F$12:$F$200,0)))</f>
        <v/>
      </c>
      <c r="Z17" s="9" t="str">
        <f>IF(U17="","",INDEX('99. Dowdowns'!$E$12:$E$200,MATCH('New Products'!U17,'99. Dowdowns'!$F$12:$F$200,0)))</f>
        <v/>
      </c>
      <c r="AA17" s="9" t="str">
        <f>IF(V17="","",INDEX('99. Dowdowns'!$E$12:$E$200,MATCH('New Products'!V17,'99. Dowdowns'!$F$12:$F$200,0)))</f>
        <v/>
      </c>
      <c r="AB17" s="9" t="str">
        <f>IF(W17="","",INDEX('99. Dowdowns'!$E$12:$E$200,MATCH('New Products'!W17,'99. Dowdowns'!$F$12:$F$200,0)))</f>
        <v/>
      </c>
      <c r="AC17" s="4"/>
      <c r="AD17" s="4"/>
      <c r="AE17" s="4"/>
      <c r="AF17" s="4"/>
      <c r="AG17" s="4"/>
      <c r="AH17" s="4"/>
      <c r="AI17" s="4"/>
      <c r="AJ17" s="4"/>
      <c r="AK17" s="4"/>
      <c r="AL17" s="4"/>
      <c r="AP17" s="9">
        <v>5</v>
      </c>
      <c r="AQ17" s="9"/>
      <c r="AR17" s="7" t="s">
        <v>218</v>
      </c>
      <c r="AS17" s="4">
        <f t="shared" ca="1" si="3"/>
        <v>16160</v>
      </c>
      <c r="AT17" s="4" t="str">
        <f t="shared" ca="1" si="4"/>
        <v>Sunderskog Bluetooth Speaker</v>
      </c>
      <c r="AU17" s="4">
        <f t="shared" ca="1" si="5"/>
        <v>275</v>
      </c>
      <c r="AV17" s="4">
        <f t="shared" ca="1" si="6"/>
        <v>0</v>
      </c>
      <c r="AW17" s="4" t="str">
        <f t="shared" ca="1" si="7"/>
        <v>No</v>
      </c>
      <c r="AX17" s="4" t="str">
        <f t="shared" ca="1" si="8"/>
        <v>No</v>
      </c>
      <c r="AY17" s="4" t="str">
        <f t="shared" ca="1" si="9"/>
        <v>No</v>
      </c>
      <c r="BC17" s="4">
        <f ca="1"/>
        <v>5</v>
      </c>
      <c r="BD17" s="4">
        <f ca="1"/>
        <v>16160</v>
      </c>
      <c r="BE17" s="4" t="str">
        <f ca="1"/>
        <v>Sunderskog Bluetooth Speaker</v>
      </c>
      <c r="BF17" s="4">
        <f ca="1"/>
        <v>275</v>
      </c>
      <c r="BG17" s="4">
        <f ca="1"/>
        <v>0</v>
      </c>
      <c r="BH17" s="4">
        <f ca="1"/>
        <v>0</v>
      </c>
      <c r="BI17" s="4">
        <f ca="1"/>
        <v>28</v>
      </c>
      <c r="BJ17" s="4" t="str">
        <f ca="1"/>
        <v>Speakers</v>
      </c>
      <c r="BK17" s="4" t="str">
        <f ca="1"/>
        <v>https://www.&lt;&lt;your website&gt;&gt;.com/producto/sunderskog-bluetooth-speaker/</v>
      </c>
      <c r="BL17" s="4" t="str">
        <f ca="1"/>
        <v>2022-10-01T15:28:13</v>
      </c>
    </row>
    <row r="18" spans="2:64" x14ac:dyDescent="0.25">
      <c r="B18" s="7"/>
      <c r="C18" s="9" t="str" cm="1">
        <f t="array" ref="C18">IF(E18="","",IF(AND(SUMPRODUCT((E18=$BE$12:$BE$200)*1)=0,B18="Yes"),"Yes","No"))</f>
        <v/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9" t="str">
        <f>IF(S18="","",INDEX('99. Dowdowns'!$E$12:$E$200,MATCH('New Products'!S18,'99. Dowdowns'!$F$12:$F$200,0)))</f>
        <v/>
      </c>
      <c r="Y18" s="9" t="str">
        <f>IF(T18="","",INDEX('99. Dowdowns'!$E$12:$E$200,MATCH('New Products'!T18,'99. Dowdowns'!$F$12:$F$200,0)))</f>
        <v/>
      </c>
      <c r="Z18" s="9" t="str">
        <f>IF(U18="","",INDEX('99. Dowdowns'!$E$12:$E$200,MATCH('New Products'!U18,'99. Dowdowns'!$F$12:$F$200,0)))</f>
        <v/>
      </c>
      <c r="AA18" s="9" t="str">
        <f>IF(V18="","",INDEX('99. Dowdowns'!$E$12:$E$200,MATCH('New Products'!V18,'99. Dowdowns'!$F$12:$F$200,0)))</f>
        <v/>
      </c>
      <c r="AB18" s="9" t="str">
        <f>IF(W18="","",INDEX('99. Dowdowns'!$E$12:$E$200,MATCH('New Products'!W18,'99. Dowdowns'!$F$12:$F$200,0)))</f>
        <v/>
      </c>
      <c r="AC18" s="4"/>
      <c r="AD18" s="4"/>
      <c r="AE18" s="4"/>
      <c r="AF18" s="4"/>
      <c r="AG18" s="4"/>
      <c r="AH18" s="4"/>
      <c r="AI18" s="4"/>
      <c r="AJ18" s="4"/>
      <c r="AK18" s="4"/>
      <c r="AL18" s="4"/>
      <c r="AP18" s="9">
        <v>5</v>
      </c>
      <c r="AQ18" s="9"/>
      <c r="AR18" s="7" t="s">
        <v>218</v>
      </c>
      <c r="AS18" s="4">
        <f t="shared" ca="1" si="3"/>
        <v>16153</v>
      </c>
      <c r="AT18" s="4" t="str">
        <f t="shared" ca="1" si="4"/>
        <v>Uxbridge Bluetooth Speaker</v>
      </c>
      <c r="AU18" s="4">
        <f t="shared" ca="1" si="5"/>
        <v>360</v>
      </c>
      <c r="AV18" s="4">
        <f t="shared" ca="1" si="6"/>
        <v>0</v>
      </c>
      <c r="AW18" s="4" t="str">
        <f t="shared" ca="1" si="7"/>
        <v>No</v>
      </c>
      <c r="AX18" s="4" t="str">
        <f t="shared" ca="1" si="8"/>
        <v>No</v>
      </c>
      <c r="AY18" s="4" t="str">
        <f t="shared" ca="1" si="9"/>
        <v>No</v>
      </c>
      <c r="BC18" s="4">
        <f ca="1"/>
        <v>6</v>
      </c>
      <c r="BD18" s="4">
        <f ca="1"/>
        <v>16153</v>
      </c>
      <c r="BE18" s="4" t="str">
        <f ca="1"/>
        <v>Uxbridge Bluetooth Speaker</v>
      </c>
      <c r="BF18" s="4">
        <f ca="1"/>
        <v>360</v>
      </c>
      <c r="BG18" s="4">
        <f ca="1"/>
        <v>0</v>
      </c>
      <c r="BH18" s="4">
        <f ca="1"/>
        <v>0</v>
      </c>
      <c r="BI18" s="4">
        <f ca="1"/>
        <v>28</v>
      </c>
      <c r="BJ18" s="4" t="str">
        <f ca="1"/>
        <v>Speakers</v>
      </c>
      <c r="BK18" s="4" t="str">
        <f ca="1"/>
        <v>https://www.&lt;&lt;your website&gt;&gt;.com/producto/uxbridge-bluetooth-speaker/</v>
      </c>
      <c r="BL18" s="4" t="str">
        <f ca="1"/>
        <v>2022-10-01T15:23:10</v>
      </c>
    </row>
    <row r="19" spans="2:64" x14ac:dyDescent="0.25">
      <c r="B19" s="7"/>
      <c r="C19" s="9" t="str" cm="1">
        <f t="array" ref="C19">IF(E19="","",IF(AND(SUMPRODUCT((E19=$BE$12:$BE$200)*1)=0,B19="Yes"),"Yes","No"))</f>
        <v/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9" t="str">
        <f>IF(S19="","",INDEX('99. Dowdowns'!$E$12:$E$200,MATCH('New Products'!S19,'99. Dowdowns'!$F$12:$F$200,0)))</f>
        <v/>
      </c>
      <c r="Y19" s="9" t="str">
        <f>IF(T19="","",INDEX('99. Dowdowns'!$E$12:$E$200,MATCH('New Products'!T19,'99. Dowdowns'!$F$12:$F$200,0)))</f>
        <v/>
      </c>
      <c r="Z19" s="9" t="str">
        <f>IF(U19="","",INDEX('99. Dowdowns'!$E$12:$E$200,MATCH('New Products'!U19,'99. Dowdowns'!$F$12:$F$200,0)))</f>
        <v/>
      </c>
      <c r="AA19" s="9" t="str">
        <f>IF(V19="","",INDEX('99. Dowdowns'!$E$12:$E$200,MATCH('New Products'!V19,'99. Dowdowns'!$F$12:$F$200,0)))</f>
        <v/>
      </c>
      <c r="AB19" s="9" t="str">
        <f>IF(W19="","",INDEX('99. Dowdowns'!$E$12:$E$200,MATCH('New Products'!W19,'99. Dowdowns'!$F$12:$F$200,0)))</f>
        <v/>
      </c>
      <c r="AC19" s="4"/>
      <c r="AD19" s="4"/>
      <c r="AE19" s="4"/>
      <c r="AF19" s="4"/>
      <c r="AG19" s="4"/>
      <c r="AH19" s="4"/>
      <c r="AI19" s="4"/>
      <c r="AJ19" s="4"/>
      <c r="AK19" s="4"/>
      <c r="AL19" s="4"/>
      <c r="AP19" s="9">
        <v>5</v>
      </c>
      <c r="AQ19" s="9"/>
      <c r="AR19" s="7" t="s">
        <v>218</v>
      </c>
      <c r="AS19" s="4">
        <f t="shared" ca="1" si="3"/>
        <v>16146</v>
      </c>
      <c r="AT19" s="4" t="str">
        <f t="shared" ca="1" si="4"/>
        <v>Acton Bluetooth Speaker</v>
      </c>
      <c r="AU19" s="4">
        <f t="shared" ca="1" si="5"/>
        <v>415</v>
      </c>
      <c r="AV19" s="4">
        <f t="shared" ca="1" si="6"/>
        <v>0</v>
      </c>
      <c r="AW19" s="4" t="str">
        <f t="shared" ca="1" si="7"/>
        <v>No</v>
      </c>
      <c r="AX19" s="4" t="str">
        <f t="shared" ca="1" si="8"/>
        <v>No</v>
      </c>
      <c r="AY19" s="4" t="str">
        <f t="shared" ca="1" si="9"/>
        <v>No</v>
      </c>
      <c r="BC19" s="4">
        <f ca="1"/>
        <v>7</v>
      </c>
      <c r="BD19" s="4">
        <f ca="1"/>
        <v>16146</v>
      </c>
      <c r="BE19" s="4" t="str">
        <f ca="1"/>
        <v>Acton Bluetooth Speaker</v>
      </c>
      <c r="BF19" s="4">
        <f ca="1"/>
        <v>415</v>
      </c>
      <c r="BG19" s="4">
        <f ca="1"/>
        <v>0</v>
      </c>
      <c r="BH19" s="4">
        <f ca="1"/>
        <v>0</v>
      </c>
      <c r="BI19" s="4">
        <f ca="1"/>
        <v>28</v>
      </c>
      <c r="BJ19" s="4" t="str">
        <f ca="1"/>
        <v>Speakers</v>
      </c>
      <c r="BK19" s="4" t="str">
        <f ca="1"/>
        <v>https://www.&lt;&lt;your website&gt;&gt;.com/producto/acton-bluetooth-speaker/</v>
      </c>
      <c r="BL19" s="4" t="str">
        <f ca="1"/>
        <v>2022-10-01T15:15:11</v>
      </c>
    </row>
    <row r="20" spans="2:64" x14ac:dyDescent="0.25">
      <c r="B20" s="7"/>
      <c r="C20" s="9" t="str" cm="1">
        <f t="array" ref="C20">IF(E20="","",IF(AND(SUMPRODUCT((E20=$BE$12:$BE$200)*1)=0,B20="Yes"),"Yes","No"))</f>
        <v/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9" t="str">
        <f>IF(S20="","",INDEX('99. Dowdowns'!$E$12:$E$200,MATCH('New Products'!S20,'99. Dowdowns'!$F$12:$F$200,0)))</f>
        <v/>
      </c>
      <c r="Y20" s="9" t="str">
        <f>IF(T20="","",INDEX('99. Dowdowns'!$E$12:$E$200,MATCH('New Products'!T20,'99. Dowdowns'!$F$12:$F$200,0)))</f>
        <v/>
      </c>
      <c r="Z20" s="9" t="str">
        <f>IF(U20="","",INDEX('99. Dowdowns'!$E$12:$E$200,MATCH('New Products'!U20,'99. Dowdowns'!$F$12:$F$200,0)))</f>
        <v/>
      </c>
      <c r="AA20" s="9" t="str">
        <f>IF(V20="","",INDEX('99. Dowdowns'!$E$12:$E$200,MATCH('New Products'!V20,'99. Dowdowns'!$F$12:$F$200,0)))</f>
        <v/>
      </c>
      <c r="AB20" s="9" t="str">
        <f>IF(W20="","",INDEX('99. Dowdowns'!$E$12:$E$200,MATCH('New Products'!W20,'99. Dowdowns'!$F$12:$F$200,0)))</f>
        <v/>
      </c>
      <c r="AC20" s="4"/>
      <c r="AD20" s="4"/>
      <c r="AE20" s="4"/>
      <c r="AF20" s="4"/>
      <c r="AG20" s="4"/>
      <c r="AH20" s="4"/>
      <c r="AI20" s="4"/>
      <c r="AJ20" s="4"/>
      <c r="AK20" s="4"/>
      <c r="AL20" s="4"/>
      <c r="AP20" s="9">
        <v>5</v>
      </c>
      <c r="AQ20" s="9"/>
      <c r="AR20" s="7" t="s">
        <v>218</v>
      </c>
      <c r="AS20" s="4">
        <f t="shared" ca="1" si="3"/>
        <v>16140</v>
      </c>
      <c r="AT20" s="4" t="str">
        <f t="shared" ca="1" si="4"/>
        <v>Extreme Black Portable Speaker Front</v>
      </c>
      <c r="AU20" s="4">
        <f t="shared" ca="1" si="5"/>
        <v>320</v>
      </c>
      <c r="AV20" s="4">
        <f t="shared" ca="1" si="6"/>
        <v>0</v>
      </c>
      <c r="AW20" s="4" t="str">
        <f t="shared" ca="1" si="7"/>
        <v>No</v>
      </c>
      <c r="AX20" s="4" t="str">
        <f t="shared" ca="1" si="8"/>
        <v>No</v>
      </c>
      <c r="AY20" s="4" t="str">
        <f t="shared" ca="1" si="9"/>
        <v>No</v>
      </c>
      <c r="BC20" s="4">
        <f ca="1"/>
        <v>8</v>
      </c>
      <c r="BD20" s="4">
        <f ca="1"/>
        <v>16140</v>
      </c>
      <c r="BE20" s="4" t="str">
        <f ca="1"/>
        <v>Extreme Black Portable Speaker Front</v>
      </c>
      <c r="BF20" s="4">
        <f ca="1"/>
        <v>320</v>
      </c>
      <c r="BG20" s="4">
        <f ca="1"/>
        <v>0</v>
      </c>
      <c r="BH20" s="4">
        <f ca="1"/>
        <v>0</v>
      </c>
      <c r="BI20" s="4">
        <f ca="1"/>
        <v>28</v>
      </c>
      <c r="BJ20" s="4" t="str">
        <f ca="1"/>
        <v>Speakers</v>
      </c>
      <c r="BK20" s="4" t="str">
        <f ca="1"/>
        <v>https://www.&lt;&lt;your website&gt;&gt;.com/producto/extreme-black-portable-speaker-front/</v>
      </c>
      <c r="BL20" s="4" t="str">
        <f ca="1"/>
        <v>2022-10-01T14:47:12</v>
      </c>
    </row>
    <row r="21" spans="2:64" x14ac:dyDescent="0.25">
      <c r="B21" s="7"/>
      <c r="C21" s="9" t="str" cm="1">
        <f t="array" ref="C21">IF(E21="","",IF(AND(SUMPRODUCT((E21=$BE$12:$BE$200)*1)=0,B21="Yes"),"Yes","No"))</f>
        <v/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9" t="str">
        <f>IF(S21="","",INDEX('99. Dowdowns'!$E$12:$E$200,MATCH('New Products'!S21,'99. Dowdowns'!$F$12:$F$200,0)))</f>
        <v/>
      </c>
      <c r="Y21" s="9" t="str">
        <f>IF(T21="","",INDEX('99. Dowdowns'!$E$12:$E$200,MATCH('New Products'!T21,'99. Dowdowns'!$F$12:$F$200,0)))</f>
        <v/>
      </c>
      <c r="Z21" s="9" t="str">
        <f>IF(U21="","",INDEX('99. Dowdowns'!$E$12:$E$200,MATCH('New Products'!U21,'99. Dowdowns'!$F$12:$F$200,0)))</f>
        <v/>
      </c>
      <c r="AA21" s="9" t="str">
        <f>IF(V21="","",INDEX('99. Dowdowns'!$E$12:$E$200,MATCH('New Products'!V21,'99. Dowdowns'!$F$12:$F$200,0)))</f>
        <v/>
      </c>
      <c r="AB21" s="9" t="str">
        <f>IF(W21="","",INDEX('99. Dowdowns'!$E$12:$E$200,MATCH('New Products'!W21,'99. Dowdowns'!$F$12:$F$200,0)))</f>
        <v/>
      </c>
      <c r="AC21" s="4"/>
      <c r="AD21" s="4"/>
      <c r="AE21" s="4"/>
      <c r="AF21" s="4"/>
      <c r="AG21" s="4"/>
      <c r="AH21" s="4"/>
      <c r="AI21" s="4"/>
      <c r="AJ21" s="4"/>
      <c r="AK21" s="4"/>
      <c r="AL21" s="4"/>
      <c r="AP21" s="9">
        <v>5</v>
      </c>
      <c r="AQ21" s="9"/>
      <c r="AR21" s="7" t="s">
        <v>218</v>
      </c>
      <c r="AS21" s="4">
        <f t="shared" ca="1" si="3"/>
        <v>16134</v>
      </c>
      <c r="AT21" s="4" t="str">
        <f t="shared" ca="1" si="4"/>
        <v>Soundlink Revolve Speaker</v>
      </c>
      <c r="AU21" s="4">
        <f t="shared" ca="1" si="5"/>
        <v>285</v>
      </c>
      <c r="AV21" s="4">
        <f t="shared" ca="1" si="6"/>
        <v>0</v>
      </c>
      <c r="AW21" s="4" t="str">
        <f t="shared" ca="1" si="7"/>
        <v>No</v>
      </c>
      <c r="AX21" s="4" t="str">
        <f t="shared" ca="1" si="8"/>
        <v>No</v>
      </c>
      <c r="AY21" s="4" t="str">
        <f t="shared" ca="1" si="9"/>
        <v>No</v>
      </c>
      <c r="BC21" s="4">
        <f ca="1"/>
        <v>9</v>
      </c>
      <c r="BD21" s="4">
        <f ca="1"/>
        <v>16134</v>
      </c>
      <c r="BE21" s="4" t="str">
        <f ca="1"/>
        <v>Soundlink Revolve Speaker</v>
      </c>
      <c r="BF21" s="4">
        <f ca="1"/>
        <v>285</v>
      </c>
      <c r="BG21" s="4">
        <f ca="1"/>
        <v>0</v>
      </c>
      <c r="BH21" s="4">
        <f ca="1"/>
        <v>0</v>
      </c>
      <c r="BI21" s="4">
        <f ca="1"/>
        <v>28</v>
      </c>
      <c r="BJ21" s="4" t="str">
        <f ca="1"/>
        <v>Speakers</v>
      </c>
      <c r="BK21" s="4" t="str">
        <f ca="1"/>
        <v>https://www.&lt;&lt;your website&gt;&gt;.com/producto/soundlink-revolve-speaker/</v>
      </c>
      <c r="BL21" s="4" t="str">
        <f ca="1"/>
        <v>2022-10-01T14:44:51</v>
      </c>
    </row>
    <row r="22" spans="2:64" x14ac:dyDescent="0.25">
      <c r="B22" s="7"/>
      <c r="C22" s="9" t="str" cm="1">
        <f t="array" ref="C22">IF(E22="","",IF(AND(SUMPRODUCT((E22=$BE$12:$BE$200)*1)=0,B22="Yes"),"Yes","No"))</f>
        <v/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9" t="str">
        <f>IF(S22="","",INDEX('99. Dowdowns'!$E$12:$E$200,MATCH('New Products'!S22,'99. Dowdowns'!$F$12:$F$200,0)))</f>
        <v/>
      </c>
      <c r="Y22" s="9" t="str">
        <f>IF(T22="","",INDEX('99. Dowdowns'!$E$12:$E$200,MATCH('New Products'!T22,'99. Dowdowns'!$F$12:$F$200,0)))</f>
        <v/>
      </c>
      <c r="Z22" s="9" t="str">
        <f>IF(U22="","",INDEX('99. Dowdowns'!$E$12:$E$200,MATCH('New Products'!U22,'99. Dowdowns'!$F$12:$F$200,0)))</f>
        <v/>
      </c>
      <c r="AA22" s="9" t="str">
        <f>IF(V22="","",INDEX('99. Dowdowns'!$E$12:$E$200,MATCH('New Products'!V22,'99. Dowdowns'!$F$12:$F$200,0)))</f>
        <v/>
      </c>
      <c r="AB22" s="9" t="str">
        <f>IF(W22="","",INDEX('99. Dowdowns'!$E$12:$E$200,MATCH('New Products'!W22,'99. Dowdowns'!$F$12:$F$200,0)))</f>
        <v/>
      </c>
      <c r="AC22" s="4"/>
      <c r="AD22" s="4"/>
      <c r="AE22" s="4"/>
      <c r="AF22" s="4"/>
      <c r="AG22" s="4"/>
      <c r="AH22" s="4"/>
      <c r="AI22" s="4"/>
      <c r="AJ22" s="4"/>
      <c r="AK22" s="4"/>
      <c r="AL22" s="4"/>
      <c r="AP22" s="9">
        <v>6</v>
      </c>
      <c r="AQ22" s="9"/>
      <c r="AR22" s="7" t="s">
        <v>218</v>
      </c>
      <c r="AS22" s="4">
        <f t="shared" ca="1" si="3"/>
        <v>16129</v>
      </c>
      <c r="AT22" s="4" t="str">
        <f t="shared" ca="1" si="4"/>
        <v>Portable Home Speaker</v>
      </c>
      <c r="AU22" s="4">
        <f t="shared" ca="1" si="5"/>
        <v>245</v>
      </c>
      <c r="AV22" s="4">
        <f t="shared" ca="1" si="6"/>
        <v>0</v>
      </c>
      <c r="AW22" s="4" t="str">
        <f t="shared" ca="1" si="7"/>
        <v>No</v>
      </c>
      <c r="AX22" s="4" t="str">
        <f t="shared" ca="1" si="8"/>
        <v>No</v>
      </c>
      <c r="AY22" s="4" t="str">
        <f t="shared" ca="1" si="9"/>
        <v>No</v>
      </c>
      <c r="BC22" s="4">
        <f ca="1"/>
        <v>10</v>
      </c>
      <c r="BD22" s="4">
        <f ca="1"/>
        <v>16129</v>
      </c>
      <c r="BE22" s="4" t="str">
        <f ca="1"/>
        <v>Portable Home Speaker</v>
      </c>
      <c r="BF22" s="4">
        <f ca="1"/>
        <v>245</v>
      </c>
      <c r="BG22" s="4">
        <f ca="1"/>
        <v>0</v>
      </c>
      <c r="BH22" s="4">
        <f ca="1"/>
        <v>0</v>
      </c>
      <c r="BI22" s="4">
        <f ca="1"/>
        <v>28</v>
      </c>
      <c r="BJ22" s="4" t="str">
        <f ca="1"/>
        <v>Speakers</v>
      </c>
      <c r="BK22" s="4" t="str">
        <f ca="1"/>
        <v>https://www.&lt;&lt;your website&gt;&gt;.com/producto/portable-home-speaker/</v>
      </c>
      <c r="BL22" s="4" t="str">
        <f ca="1"/>
        <v>2022-10-01T14:28:00</v>
      </c>
    </row>
    <row r="23" spans="2:64" x14ac:dyDescent="0.25">
      <c r="B23" s="7"/>
      <c r="C23" s="9" t="str" cm="1">
        <f t="array" ref="C23">IF(E23="","",IF(AND(SUMPRODUCT((E23=$BE$12:$BE$200)*1)=0,B23="Yes"),"Yes","No"))</f>
        <v/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9" t="str">
        <f>IF(S23="","",INDEX('99. Dowdowns'!$E$12:$E$200,MATCH('New Products'!S23,'99. Dowdowns'!$F$12:$F$200,0)))</f>
        <v/>
      </c>
      <c r="Y23" s="9" t="str">
        <f>IF(T23="","",INDEX('99. Dowdowns'!$E$12:$E$200,MATCH('New Products'!T23,'99. Dowdowns'!$F$12:$F$200,0)))</f>
        <v/>
      </c>
      <c r="Z23" s="9" t="str">
        <f>IF(U23="","",INDEX('99. Dowdowns'!$E$12:$E$200,MATCH('New Products'!U23,'99. Dowdowns'!$F$12:$F$200,0)))</f>
        <v/>
      </c>
      <c r="AA23" s="9" t="str">
        <f>IF(V23="","",INDEX('99. Dowdowns'!$E$12:$E$200,MATCH('New Products'!V23,'99. Dowdowns'!$F$12:$F$200,0)))</f>
        <v/>
      </c>
      <c r="AB23" s="9" t="str">
        <f>IF(W23="","",INDEX('99. Dowdowns'!$E$12:$E$200,MATCH('New Products'!W23,'99. Dowdowns'!$F$12:$F$200,0)))</f>
        <v/>
      </c>
      <c r="AC23" s="4"/>
      <c r="AD23" s="4"/>
      <c r="AE23" s="4"/>
      <c r="AF23" s="4"/>
      <c r="AG23" s="4"/>
      <c r="AH23" s="4"/>
      <c r="AI23" s="4"/>
      <c r="AJ23" s="4"/>
      <c r="AK23" s="4"/>
      <c r="AL23" s="4"/>
      <c r="AP23" s="9">
        <v>7</v>
      </c>
      <c r="AQ23" s="9"/>
      <c r="AR23" s="7" t="s">
        <v>218</v>
      </c>
      <c r="AS23" s="4">
        <f t="shared" ca="1" si="3"/>
        <v>16124</v>
      </c>
      <c r="AT23" s="4" t="str">
        <f t="shared" ca="1" si="4"/>
        <v>Smart Speaker Glacier White</v>
      </c>
      <c r="AU23" s="4">
        <f t="shared" ca="1" si="5"/>
        <v>246</v>
      </c>
      <c r="AV23" s="4">
        <f t="shared" ca="1" si="6"/>
        <v>0</v>
      </c>
      <c r="AW23" s="4" t="str">
        <f t="shared" ca="1" si="7"/>
        <v>No</v>
      </c>
      <c r="AX23" s="4" t="str">
        <f t="shared" ca="1" si="8"/>
        <v>No</v>
      </c>
      <c r="AY23" s="4" t="str">
        <f t="shared" ca="1" si="9"/>
        <v>No</v>
      </c>
      <c r="BC23" s="4">
        <f ca="1"/>
        <v>11</v>
      </c>
      <c r="BD23" s="4">
        <f ca="1"/>
        <v>16124</v>
      </c>
      <c r="BE23" s="4" t="str">
        <f ca="1"/>
        <v>Smart Speaker Glacier White</v>
      </c>
      <c r="BF23" s="4">
        <f ca="1"/>
        <v>246</v>
      </c>
      <c r="BG23" s="4">
        <f ca="1"/>
        <v>0</v>
      </c>
      <c r="BH23" s="4">
        <f ca="1"/>
        <v>0</v>
      </c>
      <c r="BI23" s="4">
        <f ca="1"/>
        <v>28</v>
      </c>
      <c r="BJ23" s="4" t="str">
        <f ca="1"/>
        <v>Speakers</v>
      </c>
      <c r="BK23" s="4" t="str">
        <f ca="1"/>
        <v>https://www.&lt;&lt;your website&gt;&gt;.com/producto/smart-speaker-glacier-white/</v>
      </c>
      <c r="BL23" s="4" t="str">
        <f ca="1"/>
        <v>2022-10-01T14:24:10</v>
      </c>
    </row>
    <row r="24" spans="2:64" x14ac:dyDescent="0.25">
      <c r="B24" s="7"/>
      <c r="C24" s="9" t="str" cm="1">
        <f t="array" ref="C24">IF(E24="","",IF(AND(SUMPRODUCT((E24=$BE$12:$BE$200)*1)=0,B24="Yes"),"Yes","No"))</f>
        <v/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9" t="str">
        <f>IF(S24="","",INDEX('99. Dowdowns'!$E$12:$E$200,MATCH('New Products'!S24,'99. Dowdowns'!$F$12:$F$200,0)))</f>
        <v/>
      </c>
      <c r="Y24" s="9" t="str">
        <f>IF(T24="","",INDEX('99. Dowdowns'!$E$12:$E$200,MATCH('New Products'!T24,'99. Dowdowns'!$F$12:$F$200,0)))</f>
        <v/>
      </c>
      <c r="Z24" s="9" t="str">
        <f>IF(U24="","",INDEX('99. Dowdowns'!$E$12:$E$200,MATCH('New Products'!U24,'99. Dowdowns'!$F$12:$F$200,0)))</f>
        <v/>
      </c>
      <c r="AA24" s="9" t="str">
        <f>IF(V24="","",INDEX('99. Dowdowns'!$E$12:$E$200,MATCH('New Products'!V24,'99. Dowdowns'!$F$12:$F$200,0)))</f>
        <v/>
      </c>
      <c r="AB24" s="9" t="str">
        <f>IF(W24="","",INDEX('99. Dowdowns'!$E$12:$E$200,MATCH('New Products'!W24,'99. Dowdowns'!$F$12:$F$200,0)))</f>
        <v/>
      </c>
      <c r="AC24" s="4"/>
      <c r="AD24" s="4"/>
      <c r="AE24" s="4"/>
      <c r="AF24" s="4"/>
      <c r="AG24" s="4"/>
      <c r="AH24" s="4"/>
      <c r="AI24" s="4"/>
      <c r="AJ24" s="4"/>
      <c r="AK24" s="4"/>
      <c r="AL24" s="4"/>
      <c r="AP24" s="9">
        <v>8</v>
      </c>
      <c r="AQ24" s="9"/>
      <c r="AR24" s="7" t="s">
        <v>218</v>
      </c>
      <c r="AS24" s="4">
        <f t="shared" ca="1" si="3"/>
        <v>16119</v>
      </c>
      <c r="AT24" s="4" t="str">
        <f t="shared" ca="1" si="4"/>
        <v>Smart high fidelity speaker</v>
      </c>
      <c r="AU24" s="4">
        <f t="shared" ca="1" si="5"/>
        <v>125</v>
      </c>
      <c r="AV24" s="4">
        <f t="shared" ca="1" si="6"/>
        <v>0</v>
      </c>
      <c r="AW24" s="4" t="str">
        <f t="shared" ca="1" si="7"/>
        <v>No</v>
      </c>
      <c r="AX24" s="4" t="str">
        <f t="shared" ca="1" si="8"/>
        <v>No</v>
      </c>
      <c r="AY24" s="4" t="str">
        <f t="shared" ca="1" si="9"/>
        <v>No</v>
      </c>
      <c r="BC24" s="4">
        <f ca="1"/>
        <v>12</v>
      </c>
      <c r="BD24" s="4">
        <f ca="1"/>
        <v>16119</v>
      </c>
      <c r="BE24" s="4" t="str">
        <f ca="1"/>
        <v>Smart high fidelity speaker</v>
      </c>
      <c r="BF24" s="4">
        <f ca="1"/>
        <v>125</v>
      </c>
      <c r="BG24" s="4">
        <f ca="1"/>
        <v>0</v>
      </c>
      <c r="BH24" s="4">
        <f ca="1"/>
        <v>0</v>
      </c>
      <c r="BI24" s="4">
        <f ca="1"/>
        <v>28</v>
      </c>
      <c r="BJ24" s="4" t="str">
        <f ca="1"/>
        <v>Speakers</v>
      </c>
      <c r="BK24" s="4" t="str">
        <f ca="1"/>
        <v>https://www.&lt;&lt;your website&gt;&gt;.com/producto/smart-high-fidelity-speaker/</v>
      </c>
      <c r="BL24" s="4" t="str">
        <f ca="1"/>
        <v>2022-10-01T14:18:44</v>
      </c>
    </row>
    <row r="25" spans="2:64" x14ac:dyDescent="0.25">
      <c r="B25" s="7"/>
      <c r="C25" s="9" t="str" cm="1">
        <f t="array" ref="C25">IF(E25="","",IF(AND(SUMPRODUCT((E25=$BE$12:$BE$200)*1)=0,B25="Yes"),"Yes","No"))</f>
        <v/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9" t="str">
        <f>IF(S25="","",INDEX('99. Dowdowns'!$E$12:$E$200,MATCH('New Products'!S25,'99. Dowdowns'!$F$12:$F$200,0)))</f>
        <v/>
      </c>
      <c r="Y25" s="9" t="str">
        <f>IF(T25="","",INDEX('99. Dowdowns'!$E$12:$E$200,MATCH('New Products'!T25,'99. Dowdowns'!$F$12:$F$200,0)))</f>
        <v/>
      </c>
      <c r="Z25" s="9" t="str">
        <f>IF(U25="","",INDEX('99. Dowdowns'!$E$12:$E$200,MATCH('New Products'!U25,'99. Dowdowns'!$F$12:$F$200,0)))</f>
        <v/>
      </c>
      <c r="AA25" s="9" t="str">
        <f>IF(V25="","",INDEX('99. Dowdowns'!$E$12:$E$200,MATCH('New Products'!V25,'99. Dowdowns'!$F$12:$F$200,0)))</f>
        <v/>
      </c>
      <c r="AB25" s="9" t="str">
        <f>IF(W25="","",INDEX('99. Dowdowns'!$E$12:$E$200,MATCH('New Products'!W25,'99. Dowdowns'!$F$12:$F$200,0)))</f>
        <v/>
      </c>
      <c r="AC25" s="4"/>
      <c r="AD25" s="4"/>
      <c r="AE25" s="4"/>
      <c r="AF25" s="4"/>
      <c r="AG25" s="4"/>
      <c r="AH25" s="4"/>
      <c r="AI25" s="4"/>
      <c r="AJ25" s="4"/>
      <c r="AK25" s="4"/>
      <c r="AL25" s="4"/>
      <c r="AP25" s="9">
        <v>9</v>
      </c>
      <c r="AQ25" s="9"/>
      <c r="AR25" s="7" t="s">
        <v>218</v>
      </c>
      <c r="AS25" s="4">
        <f t="shared" ca="1" si="3"/>
        <v>34</v>
      </c>
      <c r="AT25" s="4" t="str">
        <f t="shared" ca="1" si="4"/>
        <v>Camiseta de cuello en V</v>
      </c>
      <c r="AU25" s="4">
        <f t="shared" ca="1" si="5"/>
        <v>18</v>
      </c>
      <c r="AV25" s="4">
        <f t="shared" ca="1" si="6"/>
        <v>0</v>
      </c>
      <c r="AW25" s="4" t="str">
        <f t="shared" ca="1" si="7"/>
        <v>No</v>
      </c>
      <c r="AX25" s="4" t="str">
        <f t="shared" ca="1" si="8"/>
        <v>No</v>
      </c>
      <c r="AY25" s="4" t="str">
        <f t="shared" ca="1" si="9"/>
        <v>No</v>
      </c>
      <c r="BC25" s="4">
        <f ca="1"/>
        <v>13</v>
      </c>
      <c r="BD25" s="4">
        <f ca="1"/>
        <v>34</v>
      </c>
      <c r="BE25" s="4" t="str">
        <f ca="1"/>
        <v>Camiseta de cuello en V</v>
      </c>
      <c r="BF25" s="4">
        <f ca="1"/>
        <v>18</v>
      </c>
      <c r="BG25" s="4">
        <f ca="1"/>
        <v>0</v>
      </c>
      <c r="BH25" s="4">
        <f ca="1"/>
        <v>0</v>
      </c>
      <c r="BI25" s="4">
        <f ca="1"/>
        <v>18</v>
      </c>
      <c r="BJ25" s="4" t="str">
        <f ca="1"/>
        <v>Camisetas</v>
      </c>
      <c r="BK25" s="4" t="str">
        <f ca="1"/>
        <v>https://www.&lt;&lt;your website&gt;&gt;.com/producto/vneck-tee/</v>
      </c>
      <c r="BL25" s="4" t="str">
        <f ca="1"/>
        <v>2018-11-06T21:47:02</v>
      </c>
    </row>
    <row r="26" spans="2:64" x14ac:dyDescent="0.25">
      <c r="B26" s="7"/>
      <c r="C26" s="9" t="str" cm="1">
        <f t="array" ref="C26">IF(E26="","",IF(AND(SUMPRODUCT((E26=$BE$12:$BE$200)*1)=0,B26="Yes"),"Yes","No"))</f>
        <v/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9" t="str">
        <f>IF(S26="","",INDEX('99. Dowdowns'!$E$12:$E$200,MATCH('New Products'!S26,'99. Dowdowns'!$F$12:$F$200,0)))</f>
        <v/>
      </c>
      <c r="Y26" s="9" t="str">
        <f>IF(T26="","",INDEX('99. Dowdowns'!$E$12:$E$200,MATCH('New Products'!T26,'99. Dowdowns'!$F$12:$F$200,0)))</f>
        <v/>
      </c>
      <c r="Z26" s="9" t="str">
        <f>IF(U26="","",INDEX('99. Dowdowns'!$E$12:$E$200,MATCH('New Products'!U26,'99. Dowdowns'!$F$12:$F$200,0)))</f>
        <v/>
      </c>
      <c r="AA26" s="9" t="str">
        <f>IF(V26="","",INDEX('99. Dowdowns'!$E$12:$E$200,MATCH('New Products'!V26,'99. Dowdowns'!$F$12:$F$200,0)))</f>
        <v/>
      </c>
      <c r="AB26" s="9" t="str">
        <f>IF(W26="","",INDEX('99. Dowdowns'!$E$12:$E$200,MATCH('New Products'!W26,'99. Dowdowns'!$F$12:$F$200,0)))</f>
        <v/>
      </c>
      <c r="AC26" s="4"/>
      <c r="AD26" s="4"/>
      <c r="AE26" s="4"/>
      <c r="AF26" s="4"/>
      <c r="AG26" s="4"/>
      <c r="AH26" s="4"/>
      <c r="AI26" s="4"/>
      <c r="AJ26" s="4"/>
      <c r="AK26" s="4"/>
      <c r="AL26" s="4"/>
      <c r="AP26" s="9">
        <v>10</v>
      </c>
      <c r="AQ26" s="9"/>
      <c r="AR26" s="7" t="s">
        <v>218</v>
      </c>
      <c r="AS26" s="4">
        <f t="shared" ca="1" si="3"/>
        <v>33</v>
      </c>
      <c r="AT26" s="4" t="str">
        <f t="shared" ca="1" si="4"/>
        <v>Camiseta</v>
      </c>
      <c r="AU26" s="4">
        <f t="shared" ca="1" si="5"/>
        <v>18</v>
      </c>
      <c r="AV26" s="4">
        <f t="shared" ca="1" si="6"/>
        <v>0</v>
      </c>
      <c r="AW26" s="4" t="str">
        <f t="shared" ca="1" si="7"/>
        <v>No</v>
      </c>
      <c r="AX26" s="4" t="str">
        <f t="shared" ca="1" si="8"/>
        <v>No</v>
      </c>
      <c r="AY26" s="4" t="str">
        <f t="shared" ca="1" si="9"/>
        <v>No</v>
      </c>
      <c r="BC26" s="4">
        <f ca="1"/>
        <v>14</v>
      </c>
      <c r="BD26" s="4">
        <f ca="1"/>
        <v>33</v>
      </c>
      <c r="BE26" s="4" t="str">
        <f ca="1"/>
        <v>Camiseta</v>
      </c>
      <c r="BF26" s="4">
        <f ca="1"/>
        <v>18</v>
      </c>
      <c r="BG26" s="4">
        <f ca="1"/>
        <v>0</v>
      </c>
      <c r="BH26" s="4">
        <f ca="1"/>
        <v>0</v>
      </c>
      <c r="BI26" s="4">
        <f ca="1"/>
        <v>18</v>
      </c>
      <c r="BJ26" s="4" t="str">
        <f ca="1"/>
        <v>Camisetas</v>
      </c>
      <c r="BK26" s="4" t="str">
        <f ca="1"/>
        <v>https://www.&lt;&lt;your website&gt;&gt;.com/producto/tshirt/</v>
      </c>
      <c r="BL26" s="4" t="str">
        <f ca="1"/>
        <v>2018-11-06T21:47:02</v>
      </c>
    </row>
    <row r="27" spans="2:64" x14ac:dyDescent="0.25">
      <c r="B27" s="7"/>
      <c r="C27" s="9" t="str" cm="1">
        <f t="array" ref="C27">IF(E27="","",IF(AND(SUMPRODUCT((E27=$BE$12:$BE$200)*1)=0,B27="Yes"),"Yes","No"))</f>
        <v/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9" t="str">
        <f>IF(S27="","",INDEX('99. Dowdowns'!$E$12:$E$200,MATCH('New Products'!S27,'99. Dowdowns'!$F$12:$F$200,0)))</f>
        <v/>
      </c>
      <c r="Y27" s="9" t="str">
        <f>IF(T27="","",INDEX('99. Dowdowns'!$E$12:$E$200,MATCH('New Products'!T27,'99. Dowdowns'!$F$12:$F$200,0)))</f>
        <v/>
      </c>
      <c r="Z27" s="9" t="str">
        <f>IF(U27="","",INDEX('99. Dowdowns'!$E$12:$E$200,MATCH('New Products'!U27,'99. Dowdowns'!$F$12:$F$200,0)))</f>
        <v/>
      </c>
      <c r="AA27" s="9" t="str">
        <f>IF(V27="","",INDEX('99. Dowdowns'!$E$12:$E$200,MATCH('New Products'!V27,'99. Dowdowns'!$F$12:$F$200,0)))</f>
        <v/>
      </c>
      <c r="AB27" s="9" t="str">
        <f>IF(W27="","",INDEX('99. Dowdowns'!$E$12:$E$200,MATCH('New Products'!W27,'99. Dowdowns'!$F$12:$F$200,0)))</f>
        <v/>
      </c>
      <c r="AC27" s="4"/>
      <c r="AD27" s="4"/>
      <c r="AE27" s="4"/>
      <c r="AF27" s="4"/>
      <c r="AG27" s="4"/>
      <c r="AH27" s="4"/>
      <c r="AI27" s="4"/>
      <c r="AJ27" s="4"/>
      <c r="AK27" s="4"/>
      <c r="AL27" s="4"/>
      <c r="AP27" s="9">
        <v>11</v>
      </c>
      <c r="AQ27" s="9"/>
      <c r="AR27" s="7" t="s">
        <v>218</v>
      </c>
      <c r="AS27" s="4">
        <f t="shared" ca="1" si="3"/>
        <v>32</v>
      </c>
      <c r="AT27" s="4" t="str">
        <f t="shared" ca="1" si="4"/>
        <v>Polo</v>
      </c>
      <c r="AU27" s="4">
        <f t="shared" ca="1" si="5"/>
        <v>20</v>
      </c>
      <c r="AV27" s="4">
        <f t="shared" ca="1" si="6"/>
        <v>0</v>
      </c>
      <c r="AW27" s="4" t="str">
        <f t="shared" ca="1" si="7"/>
        <v>No</v>
      </c>
      <c r="AX27" s="4" t="str">
        <f t="shared" ca="1" si="8"/>
        <v>No</v>
      </c>
      <c r="AY27" s="4" t="str">
        <f t="shared" ca="1" si="9"/>
        <v>No</v>
      </c>
      <c r="BC27" s="4">
        <f ca="1"/>
        <v>15</v>
      </c>
      <c r="BD27" s="4">
        <f ca="1"/>
        <v>32</v>
      </c>
      <c r="BE27" s="4" t="str">
        <f ca="1"/>
        <v>Polo</v>
      </c>
      <c r="BF27" s="4">
        <f ca="1"/>
        <v>20</v>
      </c>
      <c r="BG27" s="4">
        <f ca="1"/>
        <v>0</v>
      </c>
      <c r="BH27" s="4">
        <f ca="1"/>
        <v>0</v>
      </c>
      <c r="BI27" s="4">
        <f ca="1"/>
        <v>18</v>
      </c>
      <c r="BJ27" s="4" t="str">
        <f ca="1"/>
        <v>Camisetas</v>
      </c>
      <c r="BK27" s="4" t="str">
        <f ca="1"/>
        <v>https://www.&lt;&lt;your website&gt;&gt;.com/producto/polo/</v>
      </c>
      <c r="BL27" s="4" t="str">
        <f ca="1"/>
        <v>2018-11-06T21:47:02</v>
      </c>
    </row>
    <row r="28" spans="2:64" x14ac:dyDescent="0.25">
      <c r="B28" s="7"/>
      <c r="C28" s="9" t="str" cm="1">
        <f t="array" ref="C28">IF(E28="","",IF(AND(SUMPRODUCT((E28=$BE$12:$BE$200)*1)=0,B28="Yes"),"Yes","No"))</f>
        <v/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9" t="str">
        <f>IF(S28="","",INDEX('99. Dowdowns'!$E$12:$E$200,MATCH('New Products'!S28,'99. Dowdowns'!$F$12:$F$200,0)))</f>
        <v/>
      </c>
      <c r="Y28" s="9" t="str">
        <f>IF(T28="","",INDEX('99. Dowdowns'!$E$12:$E$200,MATCH('New Products'!T28,'99. Dowdowns'!$F$12:$F$200,0)))</f>
        <v/>
      </c>
      <c r="Z28" s="9" t="str">
        <f>IF(U28="","",INDEX('99. Dowdowns'!$E$12:$E$200,MATCH('New Products'!U28,'99. Dowdowns'!$F$12:$F$200,0)))</f>
        <v/>
      </c>
      <c r="AA28" s="9" t="str">
        <f>IF(V28="","",INDEX('99. Dowdowns'!$E$12:$E$200,MATCH('New Products'!V28,'99. Dowdowns'!$F$12:$F$200,0)))</f>
        <v/>
      </c>
      <c r="AB28" s="9" t="str">
        <f>IF(W28="","",INDEX('99. Dowdowns'!$E$12:$E$200,MATCH('New Products'!W28,'99. Dowdowns'!$F$12:$F$200,0)))</f>
        <v/>
      </c>
      <c r="AC28" s="4"/>
      <c r="AD28" s="4"/>
      <c r="AE28" s="4"/>
      <c r="AF28" s="4"/>
      <c r="AG28" s="4"/>
      <c r="AH28" s="4"/>
      <c r="AI28" s="4"/>
      <c r="AJ28" s="4"/>
      <c r="AK28" s="4"/>
      <c r="AL28" s="4"/>
      <c r="AP28" s="9">
        <v>12</v>
      </c>
      <c r="AQ28" s="9"/>
      <c r="AR28" s="7" t="s">
        <v>218</v>
      </c>
      <c r="AS28" s="4">
        <f t="shared" ca="1" si="3"/>
        <v>31</v>
      </c>
      <c r="AT28" s="4" t="str">
        <f t="shared" ca="1" si="4"/>
        <v>Camiseta de manga larga</v>
      </c>
      <c r="AU28" s="4">
        <f t="shared" ca="1" si="5"/>
        <v>25</v>
      </c>
      <c r="AV28" s="4">
        <f t="shared" ca="1" si="6"/>
        <v>0</v>
      </c>
      <c r="AW28" s="4" t="str">
        <f t="shared" ca="1" si="7"/>
        <v>No</v>
      </c>
      <c r="AX28" s="4" t="str">
        <f t="shared" ca="1" si="8"/>
        <v>No</v>
      </c>
      <c r="AY28" s="4" t="str">
        <f t="shared" ca="1" si="9"/>
        <v>No</v>
      </c>
      <c r="BC28" s="4">
        <f ca="1"/>
        <v>16</v>
      </c>
      <c r="BD28" s="4">
        <f ca="1"/>
        <v>31</v>
      </c>
      <c r="BE28" s="4" t="str">
        <f ca="1"/>
        <v>Camiseta de manga larga</v>
      </c>
      <c r="BF28" s="4">
        <f ca="1"/>
        <v>25</v>
      </c>
      <c r="BG28" s="4">
        <f ca="1"/>
        <v>0</v>
      </c>
      <c r="BH28" s="4">
        <f ca="1"/>
        <v>0</v>
      </c>
      <c r="BI28" s="4">
        <f ca="1"/>
        <v>18</v>
      </c>
      <c r="BJ28" s="4" t="str">
        <f ca="1"/>
        <v>Camisetas</v>
      </c>
      <c r="BK28" s="4" t="str">
        <f ca="1"/>
        <v>https://www.&lt;&lt;your website&gt;&gt;.com/producto/long-sleeve-tee/</v>
      </c>
      <c r="BL28" s="4" t="str">
        <f ca="1"/>
        <v>2018-11-06T21:47:02</v>
      </c>
    </row>
    <row r="29" spans="2:64" x14ac:dyDescent="0.25">
      <c r="B29" s="7"/>
      <c r="C29" s="9" t="str" cm="1">
        <f t="array" ref="C29">IF(E29="","",IF(AND(SUMPRODUCT((E29=$BE$12:$BE$200)*1)=0,B29="Yes"),"Yes","No"))</f>
        <v/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9" t="str">
        <f>IF(S29="","",INDEX('99. Dowdowns'!$E$12:$E$200,MATCH('New Products'!S29,'99. Dowdowns'!$F$12:$F$200,0)))</f>
        <v/>
      </c>
      <c r="Y29" s="9" t="str">
        <f>IF(T29="","",INDEX('99. Dowdowns'!$E$12:$E$200,MATCH('New Products'!T29,'99. Dowdowns'!$F$12:$F$200,0)))</f>
        <v/>
      </c>
      <c r="Z29" s="9" t="str">
        <f>IF(U29="","",INDEX('99. Dowdowns'!$E$12:$E$200,MATCH('New Products'!U29,'99. Dowdowns'!$F$12:$F$200,0)))</f>
        <v/>
      </c>
      <c r="AA29" s="9" t="str">
        <f>IF(V29="","",INDEX('99. Dowdowns'!$E$12:$E$200,MATCH('New Products'!V29,'99. Dowdowns'!$F$12:$F$200,0)))</f>
        <v/>
      </c>
      <c r="AB29" s="9" t="str">
        <f>IF(W29="","",INDEX('99. Dowdowns'!$E$12:$E$200,MATCH('New Products'!W29,'99. Dowdowns'!$F$12:$F$200,0)))</f>
        <v/>
      </c>
      <c r="AC29" s="4"/>
      <c r="AD29" s="4"/>
      <c r="AE29" s="4"/>
      <c r="AF29" s="4"/>
      <c r="AG29" s="4"/>
      <c r="AH29" s="4"/>
      <c r="AI29" s="4"/>
      <c r="AJ29" s="4"/>
      <c r="AK29" s="4"/>
      <c r="AL29" s="4"/>
      <c r="AP29" s="9">
        <v>13</v>
      </c>
      <c r="AQ29" s="9"/>
      <c r="AR29" s="7" t="s">
        <v>218</v>
      </c>
      <c r="AS29" s="4">
        <f t="shared" ca="1" si="3"/>
        <v>24</v>
      </c>
      <c r="AT29" s="4" t="str">
        <f t="shared" ca="1" si="4"/>
        <v>Cinturón</v>
      </c>
      <c r="AU29" s="4">
        <f t="shared" ca="1" si="5"/>
        <v>65</v>
      </c>
      <c r="AV29" s="4">
        <f t="shared" ca="1" si="6"/>
        <v>0</v>
      </c>
      <c r="AW29" s="4" t="str">
        <f t="shared" ca="1" si="7"/>
        <v>No</v>
      </c>
      <c r="AX29" s="4" t="str">
        <f t="shared" ca="1" si="8"/>
        <v>No</v>
      </c>
      <c r="AY29" s="4" t="str">
        <f t="shared" ca="1" si="9"/>
        <v>No</v>
      </c>
      <c r="BC29" s="4">
        <f ca="1"/>
        <v>17</v>
      </c>
      <c r="BD29" s="4">
        <f ca="1"/>
        <v>24</v>
      </c>
      <c r="BE29" s="4" t="str">
        <f ca="1"/>
        <v>Cinturón</v>
      </c>
      <c r="BF29" s="4">
        <f ca="1"/>
        <v>65</v>
      </c>
      <c r="BG29" s="4">
        <f ca="1"/>
        <v>0</v>
      </c>
      <c r="BH29" s="4">
        <f ca="1"/>
        <v>0</v>
      </c>
      <c r="BI29" s="4">
        <f ca="1"/>
        <v>16</v>
      </c>
      <c r="BJ29" s="4" t="str">
        <f ca="1"/>
        <v>Accesorios</v>
      </c>
      <c r="BK29" s="4" t="str">
        <f ca="1"/>
        <v>https://www.&lt;&lt;your website&gt;&gt;.com/producto/belt/</v>
      </c>
      <c r="BL29" s="4" t="str">
        <f ca="1"/>
        <v>2018-11-06T21:47:01</v>
      </c>
    </row>
    <row r="30" spans="2:64" x14ac:dyDescent="0.25">
      <c r="B30" s="7"/>
      <c r="C30" s="9" t="str" cm="1">
        <f t="array" ref="C30">IF(E30="","",IF(AND(SUMPRODUCT((E30=$BE$12:$BE$200)*1)=0,B30="Yes"),"Yes","No"))</f>
        <v/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9" t="str">
        <f>IF(S30="","",INDEX('99. Dowdowns'!$E$12:$E$200,MATCH('New Products'!S30,'99. Dowdowns'!$F$12:$F$200,0)))</f>
        <v/>
      </c>
      <c r="Y30" s="9" t="str">
        <f>IF(T30="","",INDEX('99. Dowdowns'!$E$12:$E$200,MATCH('New Products'!T30,'99. Dowdowns'!$F$12:$F$200,0)))</f>
        <v/>
      </c>
      <c r="Z30" s="9" t="str">
        <f>IF(U30="","",INDEX('99. Dowdowns'!$E$12:$E$200,MATCH('New Products'!U30,'99. Dowdowns'!$F$12:$F$200,0)))</f>
        <v/>
      </c>
      <c r="AA30" s="9" t="str">
        <f>IF(V30="","",INDEX('99. Dowdowns'!$E$12:$E$200,MATCH('New Products'!V30,'99. Dowdowns'!$F$12:$F$200,0)))</f>
        <v/>
      </c>
      <c r="AB30" s="9" t="str">
        <f>IF(W30="","",INDEX('99. Dowdowns'!$E$12:$E$200,MATCH('New Products'!W30,'99. Dowdowns'!$F$12:$F$200,0)))</f>
        <v/>
      </c>
      <c r="AC30" s="4"/>
      <c r="AD30" s="4"/>
      <c r="AE30" s="4"/>
      <c r="AF30" s="4"/>
      <c r="AG30" s="4"/>
      <c r="AH30" s="4"/>
      <c r="AI30" s="4"/>
      <c r="AJ30" s="4"/>
      <c r="AK30" s="4"/>
      <c r="AL30" s="4"/>
      <c r="AP30" s="9">
        <v>14</v>
      </c>
      <c r="AQ30" s="9"/>
      <c r="AR30" s="7" t="s">
        <v>218</v>
      </c>
      <c r="AS30" s="4">
        <f t="shared" ca="1" si="3"/>
        <v>25</v>
      </c>
      <c r="AT30" s="4" t="str">
        <f t="shared" ca="1" si="4"/>
        <v>Visera</v>
      </c>
      <c r="AU30" s="4">
        <f t="shared" ca="1" si="5"/>
        <v>18</v>
      </c>
      <c r="AV30" s="4">
        <f t="shared" ca="1" si="6"/>
        <v>0</v>
      </c>
      <c r="AW30" s="4" t="str">
        <f t="shared" ca="1" si="7"/>
        <v>No</v>
      </c>
      <c r="AX30" s="4" t="str">
        <f t="shared" ca="1" si="8"/>
        <v>No</v>
      </c>
      <c r="AY30" s="4" t="str">
        <f t="shared" ca="1" si="9"/>
        <v>No</v>
      </c>
      <c r="BC30" s="4">
        <f ca="1"/>
        <v>18</v>
      </c>
      <c r="BD30" s="4">
        <f ca="1"/>
        <v>25</v>
      </c>
      <c r="BE30" s="4" t="str">
        <f ca="1"/>
        <v>Visera</v>
      </c>
      <c r="BF30" s="4">
        <f ca="1"/>
        <v>18</v>
      </c>
      <c r="BG30" s="4">
        <f ca="1"/>
        <v>0</v>
      </c>
      <c r="BH30" s="4">
        <f ca="1"/>
        <v>0</v>
      </c>
      <c r="BI30" s="4">
        <f ca="1"/>
        <v>16</v>
      </c>
      <c r="BJ30" s="4" t="str">
        <f ca="1"/>
        <v>Accesorios</v>
      </c>
      <c r="BK30" s="4" t="str">
        <f ca="1"/>
        <v>https://www.&lt;&lt;your website&gt;&gt;.com/producto/cap/</v>
      </c>
      <c r="BL30" s="4" t="str">
        <f ca="1"/>
        <v>2018-11-06T21:47:01</v>
      </c>
    </row>
    <row r="31" spans="2:64" x14ac:dyDescent="0.25">
      <c r="B31" s="7"/>
      <c r="C31" s="9" t="str" cm="1">
        <f t="array" ref="C31">IF(E31="","",IF(AND(SUMPRODUCT((E31=$BE$12:$BE$200)*1)=0,B31="Yes"),"Yes","No"))</f>
        <v/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9" t="str">
        <f>IF(S31="","",INDEX('99. Dowdowns'!$E$12:$E$200,MATCH('New Products'!S31,'99. Dowdowns'!$F$12:$F$200,0)))</f>
        <v/>
      </c>
      <c r="Y31" s="9" t="str">
        <f>IF(T31="","",INDEX('99. Dowdowns'!$E$12:$E$200,MATCH('New Products'!T31,'99. Dowdowns'!$F$12:$F$200,0)))</f>
        <v/>
      </c>
      <c r="Z31" s="9" t="str">
        <f>IF(U31="","",INDEX('99. Dowdowns'!$E$12:$E$200,MATCH('New Products'!U31,'99. Dowdowns'!$F$12:$F$200,0)))</f>
        <v/>
      </c>
      <c r="AA31" s="9" t="str">
        <f>IF(V31="","",INDEX('99. Dowdowns'!$E$12:$E$200,MATCH('New Products'!V31,'99. Dowdowns'!$F$12:$F$200,0)))</f>
        <v/>
      </c>
      <c r="AB31" s="9" t="str">
        <f>IF(W31="","",INDEX('99. Dowdowns'!$E$12:$E$200,MATCH('New Products'!W31,'99. Dowdowns'!$F$12:$F$200,0)))</f>
        <v/>
      </c>
      <c r="AC31" s="4"/>
      <c r="AD31" s="4"/>
      <c r="AE31" s="4"/>
      <c r="AF31" s="4"/>
      <c r="AG31" s="4"/>
      <c r="AH31" s="4"/>
      <c r="AI31" s="4"/>
      <c r="AJ31" s="4"/>
      <c r="AK31" s="4"/>
      <c r="AL31" s="4"/>
      <c r="AP31" s="9">
        <v>15</v>
      </c>
      <c r="AQ31" s="9"/>
      <c r="AR31" s="7" t="s">
        <v>218</v>
      </c>
      <c r="AS31" s="4">
        <f t="shared" ca="1" si="3"/>
        <v>26</v>
      </c>
      <c r="AT31" s="4" t="str">
        <f t="shared" ca="1" si="4"/>
        <v>Gafas de sol</v>
      </c>
      <c r="AU31" s="4">
        <f t="shared" ca="1" si="5"/>
        <v>90</v>
      </c>
      <c r="AV31" s="4">
        <f t="shared" ca="1" si="6"/>
        <v>0</v>
      </c>
      <c r="AW31" s="4" t="str">
        <f t="shared" ca="1" si="7"/>
        <v>No</v>
      </c>
      <c r="AX31" s="4" t="str">
        <f t="shared" ca="1" si="8"/>
        <v>No</v>
      </c>
      <c r="AY31" s="4" t="str">
        <f t="shared" ca="1" si="9"/>
        <v>No</v>
      </c>
      <c r="BC31" s="4">
        <f ca="1"/>
        <v>19</v>
      </c>
      <c r="BD31" s="4">
        <f ca="1"/>
        <v>26</v>
      </c>
      <c r="BE31" s="4" t="str">
        <f ca="1"/>
        <v>Gafas de sol</v>
      </c>
      <c r="BF31" s="4">
        <f ca="1"/>
        <v>90</v>
      </c>
      <c r="BG31" s="4">
        <f ca="1"/>
        <v>0</v>
      </c>
      <c r="BH31" s="4">
        <f ca="1"/>
        <v>0</v>
      </c>
      <c r="BI31" s="4">
        <f ca="1"/>
        <v>16</v>
      </c>
      <c r="BJ31" s="4" t="str">
        <f ca="1"/>
        <v>Accesorios</v>
      </c>
      <c r="BK31" s="4" t="str">
        <f ca="1"/>
        <v>https://www.&lt;&lt;your website&gt;&gt;.com/producto/sunglasses/</v>
      </c>
      <c r="BL31" s="4" t="str">
        <f ca="1"/>
        <v>2018-11-06T21:47:01</v>
      </c>
    </row>
    <row r="32" spans="2:64" x14ac:dyDescent="0.25">
      <c r="AP32" s="9">
        <v>16</v>
      </c>
      <c r="AQ32" s="9"/>
      <c r="AR32" s="7" t="s">
        <v>218</v>
      </c>
      <c r="AS32" s="4">
        <f t="shared" ca="1" si="3"/>
        <v>27</v>
      </c>
      <c r="AT32" s="4" t="str">
        <f t="shared" ca="1" si="4"/>
        <v>Sudadera con logotipo</v>
      </c>
      <c r="AU32" s="4">
        <f t="shared" ca="1" si="5"/>
        <v>45</v>
      </c>
      <c r="AV32" s="4">
        <f t="shared" ca="1" si="6"/>
        <v>0</v>
      </c>
      <c r="AW32" s="4" t="str">
        <f t="shared" ca="1" si="7"/>
        <v>No</v>
      </c>
      <c r="AX32" s="4" t="str">
        <f t="shared" ca="1" si="8"/>
        <v>No</v>
      </c>
      <c r="AY32" s="4" t="str">
        <f t="shared" ca="1" si="9"/>
        <v>No</v>
      </c>
      <c r="BC32" s="4">
        <f ca="1"/>
        <v>20</v>
      </c>
      <c r="BD32" s="4">
        <f ca="1"/>
        <v>27</v>
      </c>
      <c r="BE32" s="4" t="str">
        <f ca="1"/>
        <v>Sudadera con logotipo</v>
      </c>
      <c r="BF32" s="4">
        <f ca="1"/>
        <v>45</v>
      </c>
      <c r="BG32" s="4">
        <f ca="1"/>
        <v>0</v>
      </c>
      <c r="BH32" s="4">
        <f ca="1"/>
        <v>0</v>
      </c>
      <c r="BI32" s="4">
        <f ca="1"/>
        <v>17</v>
      </c>
      <c r="BJ32" s="4" t="str">
        <f ca="1"/>
        <v>Sudaderas</v>
      </c>
      <c r="BK32" s="4" t="str">
        <f ca="1"/>
        <v>https://www.&lt;&lt;your website&gt;&gt;.com/producto/hoodie-with-logo/</v>
      </c>
      <c r="BL32" s="4" t="str">
        <f ca="1"/>
        <v>2018-11-06T21:47:01</v>
      </c>
    </row>
    <row r="33" spans="42:64" x14ac:dyDescent="0.25">
      <c r="AP33" s="9">
        <v>17</v>
      </c>
      <c r="AQ33" s="9"/>
      <c r="AR33" s="7" t="s">
        <v>218</v>
      </c>
      <c r="AS33" s="4">
        <f t="shared" ca="1" si="3"/>
        <v>28</v>
      </c>
      <c r="AT33" s="4" t="str">
        <f t="shared" ca="1" si="4"/>
        <v>Sudadera con bolsillo</v>
      </c>
      <c r="AU33" s="4">
        <f t="shared" ca="1" si="5"/>
        <v>45</v>
      </c>
      <c r="AV33" s="4">
        <f t="shared" ca="1" si="6"/>
        <v>0</v>
      </c>
      <c r="AW33" s="4" t="str">
        <f t="shared" ca="1" si="7"/>
        <v>No</v>
      </c>
      <c r="AX33" s="4" t="str">
        <f t="shared" ca="1" si="8"/>
        <v>No</v>
      </c>
      <c r="AY33" s="4" t="str">
        <f t="shared" ca="1" si="9"/>
        <v>No</v>
      </c>
      <c r="BC33" s="4">
        <f ca="1"/>
        <v>21</v>
      </c>
      <c r="BD33" s="4">
        <f ca="1"/>
        <v>28</v>
      </c>
      <c r="BE33" s="4" t="str">
        <f ca="1"/>
        <v>Sudadera con bolsillo</v>
      </c>
      <c r="BF33" s="4">
        <f ca="1"/>
        <v>45</v>
      </c>
      <c r="BG33" s="4">
        <f ca="1"/>
        <v>0</v>
      </c>
      <c r="BH33" s="4">
        <f ca="1"/>
        <v>0</v>
      </c>
      <c r="BI33" s="4">
        <f ca="1"/>
        <v>17</v>
      </c>
      <c r="BJ33" s="4" t="str">
        <f ca="1"/>
        <v>Sudaderas</v>
      </c>
      <c r="BK33" s="4" t="str">
        <f ca="1"/>
        <v>https://www.&lt;&lt;your website&gt;&gt;.com/producto/hoodie-with-pocket/</v>
      </c>
      <c r="BL33" s="4" t="str">
        <f ca="1"/>
        <v>2018-11-06T21:47:01</v>
      </c>
    </row>
    <row r="34" spans="42:64" x14ac:dyDescent="0.25">
      <c r="AP34" s="9">
        <v>18</v>
      </c>
      <c r="AQ34" s="9"/>
      <c r="AR34" s="7" t="s">
        <v>218</v>
      </c>
      <c r="AS34" s="4">
        <f t="shared" ca="1" si="3"/>
        <v>29</v>
      </c>
      <c r="AT34" s="4" t="str">
        <f t="shared" ca="1" si="4"/>
        <v>Sudadera con cremallera</v>
      </c>
      <c r="AU34" s="4">
        <f t="shared" ca="1" si="5"/>
        <v>45</v>
      </c>
      <c r="AV34" s="4">
        <f t="shared" ca="1" si="6"/>
        <v>0</v>
      </c>
      <c r="AW34" s="4" t="str">
        <f t="shared" ca="1" si="7"/>
        <v>No</v>
      </c>
      <c r="AX34" s="4" t="str">
        <f t="shared" ca="1" si="8"/>
        <v>No</v>
      </c>
      <c r="AY34" s="4" t="str">
        <f t="shared" ca="1" si="9"/>
        <v>No</v>
      </c>
      <c r="BC34" s="4">
        <f ca="1"/>
        <v>22</v>
      </c>
      <c r="BD34" s="4">
        <f ca="1"/>
        <v>29</v>
      </c>
      <c r="BE34" s="4" t="str">
        <f ca="1"/>
        <v>Sudadera con cremallera</v>
      </c>
      <c r="BF34" s="4">
        <f ca="1"/>
        <v>45</v>
      </c>
      <c r="BG34" s="4">
        <f ca="1"/>
        <v>0</v>
      </c>
      <c r="BH34" s="4">
        <f ca="1"/>
        <v>0</v>
      </c>
      <c r="BI34" s="4">
        <f ca="1"/>
        <v>17</v>
      </c>
      <c r="BJ34" s="4" t="str">
        <f ca="1"/>
        <v>Sudaderas</v>
      </c>
      <c r="BK34" s="4" t="str">
        <f ca="1"/>
        <v>https://www.&lt;&lt;your website&gt;&gt;.com/producto/hoodie-with-zipper/</v>
      </c>
      <c r="BL34" s="4" t="str">
        <f ca="1"/>
        <v>2018-11-06T21:47:01</v>
      </c>
    </row>
    <row r="35" spans="42:64" x14ac:dyDescent="0.25">
      <c r="AP35" s="9">
        <v>19</v>
      </c>
      <c r="AQ35" s="9"/>
      <c r="AR35" s="7" t="s">
        <v>218</v>
      </c>
      <c r="AS35" s="4">
        <f t="shared" ca="1" si="3"/>
        <v>30</v>
      </c>
      <c r="AT35" s="4" t="str">
        <f t="shared" ca="1" si="4"/>
        <v>Sudadera</v>
      </c>
      <c r="AU35" s="4">
        <f t="shared" ca="1" si="5"/>
        <v>45</v>
      </c>
      <c r="AV35" s="4">
        <f t="shared" ca="1" si="6"/>
        <v>0</v>
      </c>
      <c r="AW35" s="4" t="str">
        <f t="shared" ca="1" si="7"/>
        <v>No</v>
      </c>
      <c r="AX35" s="4" t="str">
        <f t="shared" ca="1" si="8"/>
        <v>No</v>
      </c>
      <c r="AY35" s="4" t="str">
        <f t="shared" ca="1" si="9"/>
        <v>No</v>
      </c>
      <c r="BC35" s="4">
        <f ca="1"/>
        <v>23</v>
      </c>
      <c r="BD35" s="4">
        <f ca="1"/>
        <v>30</v>
      </c>
      <c r="BE35" s="4" t="str">
        <f ca="1"/>
        <v>Sudadera</v>
      </c>
      <c r="BF35" s="4">
        <f ca="1"/>
        <v>45</v>
      </c>
      <c r="BG35" s="4">
        <f ca="1"/>
        <v>0</v>
      </c>
      <c r="BH35" s="4">
        <f ca="1"/>
        <v>0</v>
      </c>
      <c r="BI35" s="4">
        <f ca="1"/>
        <v>17</v>
      </c>
      <c r="BJ35" s="4" t="str">
        <f ca="1"/>
        <v>Sudaderas</v>
      </c>
      <c r="BK35" s="4" t="str">
        <f ca="1"/>
        <v>https://www.&lt;&lt;your website&gt;&gt;.com/producto/hoodie/</v>
      </c>
      <c r="BL35" s="4" t="str">
        <f ca="1"/>
        <v>2018-11-06T21:47:01</v>
      </c>
    </row>
    <row r="36" spans="42:64" x14ac:dyDescent="0.25">
      <c r="AP36" s="9">
        <v>20</v>
      </c>
      <c r="AQ36" s="9"/>
      <c r="AR36" s="7" t="s">
        <v>218</v>
      </c>
      <c r="AS36" s="4">
        <f t="shared" ca="1" si="3"/>
        <v>23</v>
      </c>
      <c r="AT36" s="4" t="str">
        <f t="shared" ca="1" si="4"/>
        <v>Gorro</v>
      </c>
      <c r="AU36" s="4">
        <f t="shared" ca="1" si="5"/>
        <v>20</v>
      </c>
      <c r="AV36" s="4">
        <f t="shared" ca="1" si="6"/>
        <v>0</v>
      </c>
      <c r="AW36" s="4" t="str">
        <f t="shared" ca="1" si="7"/>
        <v>No</v>
      </c>
      <c r="AX36" s="4" t="str">
        <f t="shared" ca="1" si="8"/>
        <v>No</v>
      </c>
      <c r="AY36" s="4" t="str">
        <f t="shared" ca="1" si="9"/>
        <v>No</v>
      </c>
      <c r="BC36" s="4">
        <f ca="1"/>
        <v>24</v>
      </c>
      <c r="BD36" s="4">
        <f ca="1"/>
        <v>23</v>
      </c>
      <c r="BE36" s="4" t="str">
        <f ca="1"/>
        <v>Gorro</v>
      </c>
      <c r="BF36" s="4">
        <f ca="1"/>
        <v>20</v>
      </c>
      <c r="BG36" s="4">
        <f ca="1"/>
        <v>0</v>
      </c>
      <c r="BH36" s="4">
        <f ca="1"/>
        <v>0</v>
      </c>
      <c r="BI36" s="4">
        <f ca="1"/>
        <v>16</v>
      </c>
      <c r="BJ36" s="4" t="str">
        <f ca="1"/>
        <v>Accesorios</v>
      </c>
      <c r="BK36" s="4" t="str">
        <f ca="1"/>
        <v>https://www.&lt;&lt;your website&gt;&gt;.com/producto/beanie/</v>
      </c>
      <c r="BL36" s="4" t="str">
        <f ca="1"/>
        <v>2018-11-06T21:47:01</v>
      </c>
    </row>
    <row r="37" spans="42:64" x14ac:dyDescent="0.25">
      <c r="AP37" s="9">
        <v>21</v>
      </c>
      <c r="AQ37" s="9"/>
      <c r="AR37" s="7" t="s">
        <v>218</v>
      </c>
      <c r="AS37" s="4" t="str">
        <f t="shared" ref="AS37:AS76" si="10">IF($BD37="","",BD37)</f>
        <v/>
      </c>
      <c r="AT37" s="4" t="str">
        <f t="shared" si="0"/>
        <v/>
      </c>
      <c r="AU37" s="4" t="str">
        <f t="shared" si="1"/>
        <v/>
      </c>
      <c r="AV37" s="4" t="str">
        <f t="shared" si="2"/>
        <v/>
      </c>
      <c r="AW37" s="4" t="str">
        <f t="shared" ref="AW37:AW76" si="11">IF(AS37="","",IF(AND(AR37="Yes",AQ37&lt;&gt;""),"Yes","No"))</f>
        <v/>
      </c>
      <c r="AX37" s="4" t="str">
        <f t="shared" ref="AX37:AX76" si="12">IF(AS37="","",IF(AND(AR37="Yes",AP37&lt;&gt;""),"Yes","No"))</f>
        <v/>
      </c>
      <c r="AY37" s="4" t="str">
        <f t="shared" ref="AY37:AY76" si="13">IF($AR$7="Prices",AX37,IF($AR$7="Stock",AW37,""))</f>
        <v/>
      </c>
      <c r="BC37" s="4"/>
      <c r="BD37" s="4"/>
      <c r="BE37" s="4"/>
      <c r="BF37" s="4"/>
      <c r="BG37" s="4"/>
      <c r="BH37" s="4"/>
      <c r="BI37" s="4"/>
      <c r="BJ37" s="4"/>
      <c r="BK37" s="4"/>
      <c r="BL37" s="4"/>
    </row>
    <row r="38" spans="42:64" x14ac:dyDescent="0.25">
      <c r="AP38" s="9">
        <v>22</v>
      </c>
      <c r="AQ38" s="9"/>
      <c r="AR38" s="7" t="s">
        <v>218</v>
      </c>
      <c r="AS38" s="4" t="str">
        <f t="shared" si="10"/>
        <v/>
      </c>
      <c r="AT38" s="4" t="str">
        <f t="shared" si="0"/>
        <v/>
      </c>
      <c r="AU38" s="4" t="str">
        <f t="shared" si="1"/>
        <v/>
      </c>
      <c r="AV38" s="4" t="str">
        <f t="shared" si="2"/>
        <v/>
      </c>
      <c r="AW38" s="4" t="str">
        <f t="shared" si="11"/>
        <v/>
      </c>
      <c r="AX38" s="4" t="str">
        <f t="shared" si="12"/>
        <v/>
      </c>
      <c r="AY38" s="4" t="str">
        <f t="shared" si="13"/>
        <v/>
      </c>
      <c r="BC38" s="4"/>
      <c r="BD38" s="4"/>
      <c r="BE38" s="4"/>
      <c r="BF38" s="4"/>
      <c r="BG38" s="4"/>
      <c r="BH38" s="4"/>
      <c r="BI38" s="4"/>
      <c r="BJ38" s="4"/>
      <c r="BK38" s="4"/>
      <c r="BL38" s="4"/>
    </row>
    <row r="39" spans="42:64" x14ac:dyDescent="0.25">
      <c r="AP39" s="9">
        <v>23</v>
      </c>
      <c r="AQ39" s="9"/>
      <c r="AR39" s="7" t="s">
        <v>218</v>
      </c>
      <c r="AS39" s="4" t="str">
        <f t="shared" si="10"/>
        <v/>
      </c>
      <c r="AT39" s="4" t="str">
        <f t="shared" si="0"/>
        <v/>
      </c>
      <c r="AU39" s="4" t="str">
        <f t="shared" si="1"/>
        <v/>
      </c>
      <c r="AV39" s="4" t="str">
        <f t="shared" si="2"/>
        <v/>
      </c>
      <c r="AW39" s="4" t="str">
        <f t="shared" si="11"/>
        <v/>
      </c>
      <c r="AX39" s="4" t="str">
        <f t="shared" si="12"/>
        <v/>
      </c>
      <c r="AY39" s="4" t="str">
        <f t="shared" si="13"/>
        <v/>
      </c>
      <c r="BC39" s="4"/>
      <c r="BD39" s="4"/>
      <c r="BE39" s="4"/>
      <c r="BF39" s="4"/>
      <c r="BG39" s="4"/>
      <c r="BH39" s="4"/>
      <c r="BI39" s="4"/>
      <c r="BJ39" s="4"/>
      <c r="BK39" s="4"/>
      <c r="BL39" s="4"/>
    </row>
    <row r="40" spans="42:64" x14ac:dyDescent="0.25">
      <c r="AP40" s="9">
        <v>24</v>
      </c>
      <c r="AQ40" s="9"/>
      <c r="AR40" s="7" t="s">
        <v>218</v>
      </c>
      <c r="AS40" s="4" t="str">
        <f t="shared" si="10"/>
        <v/>
      </c>
      <c r="AT40" s="4" t="str">
        <f t="shared" si="0"/>
        <v/>
      </c>
      <c r="AU40" s="4" t="str">
        <f t="shared" si="1"/>
        <v/>
      </c>
      <c r="AV40" s="4" t="str">
        <f t="shared" si="2"/>
        <v/>
      </c>
      <c r="AW40" s="4" t="str">
        <f t="shared" si="11"/>
        <v/>
      </c>
      <c r="AX40" s="4" t="str">
        <f t="shared" si="12"/>
        <v/>
      </c>
      <c r="AY40" s="4" t="str">
        <f t="shared" si="13"/>
        <v/>
      </c>
      <c r="BC40" s="4"/>
      <c r="BD40" s="4"/>
      <c r="BE40" s="4"/>
      <c r="BF40" s="4"/>
      <c r="BG40" s="4"/>
      <c r="BH40" s="4"/>
      <c r="BI40" s="4"/>
      <c r="BJ40" s="4"/>
      <c r="BK40" s="4"/>
      <c r="BL40" s="4"/>
    </row>
    <row r="41" spans="42:64" x14ac:dyDescent="0.25">
      <c r="AP41" s="9">
        <v>25</v>
      </c>
      <c r="AQ41" s="9"/>
      <c r="AR41" s="7" t="s">
        <v>218</v>
      </c>
      <c r="AS41" s="4" t="str">
        <f t="shared" si="10"/>
        <v/>
      </c>
      <c r="AT41" s="4" t="str">
        <f t="shared" si="0"/>
        <v/>
      </c>
      <c r="AU41" s="4" t="str">
        <f t="shared" si="1"/>
        <v/>
      </c>
      <c r="AV41" s="4" t="str">
        <f t="shared" si="2"/>
        <v/>
      </c>
      <c r="AW41" s="4" t="str">
        <f t="shared" si="11"/>
        <v/>
      </c>
      <c r="AX41" s="4" t="str">
        <f t="shared" si="12"/>
        <v/>
      </c>
      <c r="AY41" s="4" t="str">
        <f t="shared" si="13"/>
        <v/>
      </c>
      <c r="BC41" s="4"/>
      <c r="BD41" s="4"/>
      <c r="BE41" s="4"/>
      <c r="BF41" s="4"/>
      <c r="BG41" s="4"/>
      <c r="BH41" s="4"/>
      <c r="BI41" s="4"/>
      <c r="BJ41" s="4"/>
      <c r="BK41" s="4"/>
      <c r="BL41" s="4"/>
    </row>
    <row r="42" spans="42:64" x14ac:dyDescent="0.25">
      <c r="AP42" s="9">
        <v>26</v>
      </c>
      <c r="AQ42" s="9"/>
      <c r="AR42" s="7" t="s">
        <v>218</v>
      </c>
      <c r="AS42" s="4" t="str">
        <f t="shared" si="10"/>
        <v/>
      </c>
      <c r="AT42" s="4" t="str">
        <f t="shared" si="0"/>
        <v/>
      </c>
      <c r="AU42" s="4" t="str">
        <f t="shared" si="1"/>
        <v/>
      </c>
      <c r="AV42" s="4" t="str">
        <f t="shared" si="2"/>
        <v/>
      </c>
      <c r="AW42" s="4" t="str">
        <f t="shared" si="11"/>
        <v/>
      </c>
      <c r="AX42" s="4" t="str">
        <f t="shared" si="12"/>
        <v/>
      </c>
      <c r="AY42" s="4" t="str">
        <f t="shared" si="13"/>
        <v/>
      </c>
      <c r="BC42" s="4"/>
      <c r="BD42" s="4"/>
      <c r="BE42" s="4"/>
      <c r="BF42" s="4"/>
      <c r="BG42" s="4"/>
      <c r="BH42" s="4"/>
      <c r="BI42" s="4"/>
      <c r="BJ42" s="4"/>
      <c r="BK42" s="4"/>
      <c r="BL42" s="4"/>
    </row>
    <row r="43" spans="42:64" x14ac:dyDescent="0.25">
      <c r="AP43" s="9">
        <v>27</v>
      </c>
      <c r="AQ43" s="9"/>
      <c r="AR43" s="7" t="s">
        <v>218</v>
      </c>
      <c r="AS43" s="4" t="str">
        <f t="shared" si="10"/>
        <v/>
      </c>
      <c r="AT43" s="4" t="str">
        <f t="shared" si="0"/>
        <v/>
      </c>
      <c r="AU43" s="4" t="str">
        <f t="shared" si="1"/>
        <v/>
      </c>
      <c r="AV43" s="4" t="str">
        <f t="shared" si="2"/>
        <v/>
      </c>
      <c r="AW43" s="4" t="str">
        <f t="shared" si="11"/>
        <v/>
      </c>
      <c r="AX43" s="4" t="str">
        <f t="shared" si="12"/>
        <v/>
      </c>
      <c r="AY43" s="4" t="str">
        <f t="shared" si="13"/>
        <v/>
      </c>
      <c r="BC43" s="4"/>
      <c r="BD43" s="4"/>
      <c r="BE43" s="4"/>
      <c r="BF43" s="4"/>
      <c r="BG43" s="4"/>
      <c r="BH43" s="4"/>
      <c r="BI43" s="4"/>
      <c r="BJ43" s="4"/>
      <c r="BK43" s="4"/>
      <c r="BL43" s="4"/>
    </row>
    <row r="44" spans="42:64" x14ac:dyDescent="0.25">
      <c r="AP44" s="9">
        <v>28</v>
      </c>
      <c r="AQ44" s="9"/>
      <c r="AR44" s="7" t="s">
        <v>218</v>
      </c>
      <c r="AS44" s="4" t="str">
        <f t="shared" si="10"/>
        <v/>
      </c>
      <c r="AT44" s="4" t="str">
        <f t="shared" si="0"/>
        <v/>
      </c>
      <c r="AU44" s="4" t="str">
        <f t="shared" si="1"/>
        <v/>
      </c>
      <c r="AV44" s="4" t="str">
        <f t="shared" si="2"/>
        <v/>
      </c>
      <c r="AW44" s="4" t="str">
        <f t="shared" si="11"/>
        <v/>
      </c>
      <c r="AX44" s="4" t="str">
        <f t="shared" si="12"/>
        <v/>
      </c>
      <c r="AY44" s="4" t="str">
        <f t="shared" si="13"/>
        <v/>
      </c>
      <c r="BC44" s="4"/>
      <c r="BD44" s="4"/>
      <c r="BE44" s="4"/>
      <c r="BF44" s="4"/>
      <c r="BG44" s="4"/>
      <c r="BH44" s="4"/>
      <c r="BI44" s="4"/>
      <c r="BJ44" s="4"/>
      <c r="BK44" s="4"/>
      <c r="BL44" s="4"/>
    </row>
    <row r="45" spans="42:64" x14ac:dyDescent="0.25">
      <c r="AP45" s="9">
        <v>29</v>
      </c>
      <c r="AQ45" s="9"/>
      <c r="AR45" s="7" t="s">
        <v>218</v>
      </c>
      <c r="AS45" s="4" t="str">
        <f t="shared" si="10"/>
        <v/>
      </c>
      <c r="AT45" s="4" t="str">
        <f t="shared" si="0"/>
        <v/>
      </c>
      <c r="AU45" s="4" t="str">
        <f t="shared" si="1"/>
        <v/>
      </c>
      <c r="AV45" s="4" t="str">
        <f t="shared" si="2"/>
        <v/>
      </c>
      <c r="AW45" s="4" t="str">
        <f t="shared" si="11"/>
        <v/>
      </c>
      <c r="AX45" s="4" t="str">
        <f t="shared" si="12"/>
        <v/>
      </c>
      <c r="AY45" s="4" t="str">
        <f t="shared" si="13"/>
        <v/>
      </c>
      <c r="BC45" s="4"/>
      <c r="BD45" s="4"/>
      <c r="BE45" s="4"/>
      <c r="BF45" s="4"/>
      <c r="BG45" s="4"/>
      <c r="BH45" s="4"/>
      <c r="BI45" s="4"/>
      <c r="BJ45" s="4"/>
      <c r="BK45" s="4"/>
      <c r="BL45" s="4"/>
    </row>
    <row r="46" spans="42:64" x14ac:dyDescent="0.25">
      <c r="AP46" s="9">
        <v>30</v>
      </c>
      <c r="AQ46" s="9"/>
      <c r="AR46" s="7" t="s">
        <v>218</v>
      </c>
      <c r="AS46" s="4" t="str">
        <f t="shared" si="10"/>
        <v/>
      </c>
      <c r="AT46" s="4" t="str">
        <f t="shared" si="0"/>
        <v/>
      </c>
      <c r="AU46" s="4" t="str">
        <f t="shared" si="1"/>
        <v/>
      </c>
      <c r="AV46" s="4" t="str">
        <f t="shared" si="2"/>
        <v/>
      </c>
      <c r="AW46" s="4" t="str">
        <f t="shared" si="11"/>
        <v/>
      </c>
      <c r="AX46" s="4" t="str">
        <f t="shared" si="12"/>
        <v/>
      </c>
      <c r="AY46" s="4" t="str">
        <f t="shared" si="13"/>
        <v/>
      </c>
      <c r="BC46" s="4"/>
      <c r="BD46" s="4"/>
      <c r="BE46" s="4"/>
      <c r="BF46" s="4"/>
      <c r="BG46" s="4"/>
      <c r="BH46" s="4"/>
      <c r="BI46" s="4"/>
      <c r="BJ46" s="4"/>
      <c r="BK46" s="4"/>
      <c r="BL46" s="4"/>
    </row>
    <row r="47" spans="42:64" x14ac:dyDescent="0.25">
      <c r="AP47" s="9">
        <v>31</v>
      </c>
      <c r="AQ47" s="9"/>
      <c r="AR47" s="7" t="s">
        <v>218</v>
      </c>
      <c r="AS47" s="4" t="str">
        <f t="shared" si="10"/>
        <v/>
      </c>
      <c r="AT47" s="4" t="str">
        <f t="shared" si="0"/>
        <v/>
      </c>
      <c r="AU47" s="4" t="str">
        <f t="shared" si="1"/>
        <v/>
      </c>
      <c r="AV47" s="4" t="str">
        <f t="shared" si="2"/>
        <v/>
      </c>
      <c r="AW47" s="4" t="str">
        <f t="shared" si="11"/>
        <v/>
      </c>
      <c r="AX47" s="4" t="str">
        <f t="shared" si="12"/>
        <v/>
      </c>
      <c r="AY47" s="4" t="str">
        <f t="shared" si="13"/>
        <v/>
      </c>
      <c r="BC47" s="4"/>
      <c r="BD47" s="4"/>
      <c r="BE47" s="4"/>
      <c r="BF47" s="4"/>
      <c r="BG47" s="4"/>
      <c r="BH47" s="4"/>
      <c r="BI47" s="4"/>
      <c r="BJ47" s="4"/>
      <c r="BK47" s="4"/>
      <c r="BL47" s="4"/>
    </row>
    <row r="48" spans="42:64" x14ac:dyDescent="0.25">
      <c r="AP48" s="9">
        <v>32</v>
      </c>
      <c r="AQ48" s="9"/>
      <c r="AR48" s="7" t="s">
        <v>218</v>
      </c>
      <c r="AS48" s="4" t="str">
        <f t="shared" si="10"/>
        <v/>
      </c>
      <c r="AT48" s="4" t="str">
        <f t="shared" si="0"/>
        <v/>
      </c>
      <c r="AU48" s="4" t="str">
        <f t="shared" si="1"/>
        <v/>
      </c>
      <c r="AV48" s="4" t="str">
        <f t="shared" si="2"/>
        <v/>
      </c>
      <c r="AW48" s="4" t="str">
        <f t="shared" si="11"/>
        <v/>
      </c>
      <c r="AX48" s="4" t="str">
        <f t="shared" si="12"/>
        <v/>
      </c>
      <c r="AY48" s="4" t="str">
        <f t="shared" si="13"/>
        <v/>
      </c>
      <c r="BC48" s="4"/>
      <c r="BD48" s="4"/>
      <c r="BE48" s="4"/>
      <c r="BF48" s="4"/>
      <c r="BG48" s="4"/>
      <c r="BH48" s="4"/>
      <c r="BI48" s="4"/>
      <c r="BJ48" s="4"/>
      <c r="BK48" s="4"/>
      <c r="BL48" s="4"/>
    </row>
    <row r="49" spans="42:64" x14ac:dyDescent="0.25">
      <c r="AP49" s="9">
        <v>33</v>
      </c>
      <c r="AQ49" s="9"/>
      <c r="AR49" s="7" t="s">
        <v>218</v>
      </c>
      <c r="AS49" s="4" t="str">
        <f t="shared" si="10"/>
        <v/>
      </c>
      <c r="AT49" s="4" t="str">
        <f t="shared" si="0"/>
        <v/>
      </c>
      <c r="AU49" s="4" t="str">
        <f t="shared" si="1"/>
        <v/>
      </c>
      <c r="AV49" s="4" t="str">
        <f t="shared" si="2"/>
        <v/>
      </c>
      <c r="AW49" s="4" t="str">
        <f t="shared" si="11"/>
        <v/>
      </c>
      <c r="AX49" s="4" t="str">
        <f t="shared" si="12"/>
        <v/>
      </c>
      <c r="AY49" s="4" t="str">
        <f t="shared" si="13"/>
        <v/>
      </c>
      <c r="BC49" s="4"/>
      <c r="BD49" s="4"/>
      <c r="BE49" s="4"/>
      <c r="BF49" s="4"/>
      <c r="BG49" s="4"/>
      <c r="BH49" s="4"/>
      <c r="BI49" s="4"/>
      <c r="BJ49" s="4"/>
      <c r="BK49" s="4"/>
      <c r="BL49" s="4"/>
    </row>
    <row r="50" spans="42:64" x14ac:dyDescent="0.25">
      <c r="AP50" s="9">
        <v>34</v>
      </c>
      <c r="AQ50" s="9"/>
      <c r="AR50" s="7" t="s">
        <v>218</v>
      </c>
      <c r="AS50" s="4" t="str">
        <f t="shared" si="10"/>
        <v/>
      </c>
      <c r="AT50" s="4" t="str">
        <f t="shared" si="0"/>
        <v/>
      </c>
      <c r="AU50" s="4" t="str">
        <f t="shared" si="1"/>
        <v/>
      </c>
      <c r="AV50" s="4" t="str">
        <f t="shared" si="2"/>
        <v/>
      </c>
      <c r="AW50" s="4" t="str">
        <f t="shared" si="11"/>
        <v/>
      </c>
      <c r="AX50" s="4" t="str">
        <f t="shared" si="12"/>
        <v/>
      </c>
      <c r="AY50" s="4" t="str">
        <f t="shared" si="13"/>
        <v/>
      </c>
      <c r="BC50" s="4"/>
      <c r="BD50" s="4"/>
      <c r="BE50" s="4"/>
      <c r="BF50" s="4"/>
      <c r="BG50" s="4"/>
      <c r="BH50" s="4"/>
      <c r="BI50" s="4"/>
      <c r="BJ50" s="4"/>
      <c r="BK50" s="4"/>
      <c r="BL50" s="4"/>
    </row>
    <row r="51" spans="42:64" x14ac:dyDescent="0.25">
      <c r="AP51" s="9">
        <v>35</v>
      </c>
      <c r="AQ51" s="9"/>
      <c r="AR51" s="7" t="s">
        <v>218</v>
      </c>
      <c r="AS51" s="4" t="str">
        <f t="shared" si="10"/>
        <v/>
      </c>
      <c r="AT51" s="4" t="str">
        <f t="shared" si="0"/>
        <v/>
      </c>
      <c r="AU51" s="4" t="str">
        <f t="shared" si="1"/>
        <v/>
      </c>
      <c r="AV51" s="4" t="str">
        <f t="shared" si="2"/>
        <v/>
      </c>
      <c r="AW51" s="4" t="str">
        <f t="shared" si="11"/>
        <v/>
      </c>
      <c r="AX51" s="4" t="str">
        <f t="shared" si="12"/>
        <v/>
      </c>
      <c r="AY51" s="4" t="str">
        <f t="shared" si="13"/>
        <v/>
      </c>
      <c r="BC51" s="4"/>
      <c r="BD51" s="4"/>
      <c r="BE51" s="4"/>
      <c r="BF51" s="4"/>
      <c r="BG51" s="4"/>
      <c r="BH51" s="4"/>
      <c r="BI51" s="4"/>
      <c r="BJ51" s="4"/>
      <c r="BK51" s="4"/>
      <c r="BL51" s="4"/>
    </row>
    <row r="52" spans="42:64" x14ac:dyDescent="0.25">
      <c r="AP52" s="9">
        <v>36</v>
      </c>
      <c r="AQ52" s="9"/>
      <c r="AR52" s="7" t="s">
        <v>218</v>
      </c>
      <c r="AS52" s="4" t="str">
        <f t="shared" si="10"/>
        <v/>
      </c>
      <c r="AT52" s="4" t="str">
        <f t="shared" si="0"/>
        <v/>
      </c>
      <c r="AU52" s="4" t="str">
        <f t="shared" si="1"/>
        <v/>
      </c>
      <c r="AV52" s="4" t="str">
        <f t="shared" si="2"/>
        <v/>
      </c>
      <c r="AW52" s="4" t="str">
        <f t="shared" si="11"/>
        <v/>
      </c>
      <c r="AX52" s="4" t="str">
        <f t="shared" si="12"/>
        <v/>
      </c>
      <c r="AY52" s="4" t="str">
        <f t="shared" si="13"/>
        <v/>
      </c>
      <c r="BC52" s="4"/>
      <c r="BD52" s="4"/>
      <c r="BE52" s="4"/>
      <c r="BF52" s="4"/>
      <c r="BG52" s="4"/>
      <c r="BH52" s="4"/>
      <c r="BI52" s="4"/>
      <c r="BJ52" s="4"/>
      <c r="BK52" s="4"/>
      <c r="BL52" s="4"/>
    </row>
    <row r="53" spans="42:64" x14ac:dyDescent="0.25">
      <c r="AP53" s="9">
        <v>37</v>
      </c>
      <c r="AQ53" s="9"/>
      <c r="AR53" s="7" t="s">
        <v>218</v>
      </c>
      <c r="AS53" s="4" t="str">
        <f t="shared" si="10"/>
        <v/>
      </c>
      <c r="AT53" s="4" t="str">
        <f t="shared" si="0"/>
        <v/>
      </c>
      <c r="AU53" s="4" t="str">
        <f t="shared" si="1"/>
        <v/>
      </c>
      <c r="AV53" s="4" t="str">
        <f t="shared" si="2"/>
        <v/>
      </c>
      <c r="AW53" s="4" t="str">
        <f t="shared" si="11"/>
        <v/>
      </c>
      <c r="AX53" s="4" t="str">
        <f t="shared" si="12"/>
        <v/>
      </c>
      <c r="AY53" s="4" t="str">
        <f t="shared" si="13"/>
        <v/>
      </c>
      <c r="BC53" s="4"/>
      <c r="BD53" s="4"/>
      <c r="BE53" s="4"/>
      <c r="BF53" s="4"/>
      <c r="BG53" s="4"/>
      <c r="BH53" s="4"/>
      <c r="BI53" s="4"/>
      <c r="BJ53" s="4"/>
      <c r="BK53" s="4"/>
      <c r="BL53" s="4"/>
    </row>
    <row r="54" spans="42:64" x14ac:dyDescent="0.25">
      <c r="AP54" s="9">
        <v>38</v>
      </c>
      <c r="AQ54" s="9"/>
      <c r="AR54" s="7" t="s">
        <v>218</v>
      </c>
      <c r="AS54" s="4" t="str">
        <f t="shared" si="10"/>
        <v/>
      </c>
      <c r="AT54" s="4" t="str">
        <f t="shared" si="0"/>
        <v/>
      </c>
      <c r="AU54" s="4" t="str">
        <f t="shared" si="1"/>
        <v/>
      </c>
      <c r="AV54" s="4" t="str">
        <f t="shared" si="2"/>
        <v/>
      </c>
      <c r="AW54" s="4" t="str">
        <f t="shared" si="11"/>
        <v/>
      </c>
      <c r="AX54" s="4" t="str">
        <f t="shared" si="12"/>
        <v/>
      </c>
      <c r="AY54" s="4" t="str">
        <f t="shared" si="13"/>
        <v/>
      </c>
      <c r="BC54" s="4"/>
      <c r="BD54" s="4"/>
      <c r="BE54" s="4"/>
      <c r="BF54" s="4"/>
      <c r="BG54" s="4"/>
      <c r="BH54" s="4"/>
      <c r="BI54" s="4"/>
      <c r="BJ54" s="4"/>
      <c r="BK54" s="4"/>
      <c r="BL54" s="4"/>
    </row>
    <row r="55" spans="42:64" x14ac:dyDescent="0.25">
      <c r="AP55" s="9">
        <v>39</v>
      </c>
      <c r="AQ55" s="9"/>
      <c r="AR55" s="7" t="s">
        <v>218</v>
      </c>
      <c r="AS55" s="4" t="str">
        <f t="shared" si="10"/>
        <v/>
      </c>
      <c r="AT55" s="4" t="str">
        <f t="shared" si="0"/>
        <v/>
      </c>
      <c r="AU55" s="4" t="str">
        <f t="shared" si="1"/>
        <v/>
      </c>
      <c r="AV55" s="4" t="str">
        <f t="shared" si="2"/>
        <v/>
      </c>
      <c r="AW55" s="4" t="str">
        <f t="shared" si="11"/>
        <v/>
      </c>
      <c r="AX55" s="4" t="str">
        <f t="shared" si="12"/>
        <v/>
      </c>
      <c r="AY55" s="4" t="str">
        <f t="shared" si="13"/>
        <v/>
      </c>
      <c r="BC55" s="4"/>
      <c r="BD55" s="4"/>
      <c r="BE55" s="4"/>
      <c r="BF55" s="4"/>
      <c r="BG55" s="4"/>
      <c r="BH55" s="4"/>
      <c r="BI55" s="4"/>
      <c r="BJ55" s="4"/>
      <c r="BK55" s="4"/>
      <c r="BL55" s="4"/>
    </row>
    <row r="56" spans="42:64" x14ac:dyDescent="0.25">
      <c r="AP56" s="9">
        <v>40</v>
      </c>
      <c r="AQ56" s="9"/>
      <c r="AR56" s="7" t="s">
        <v>218</v>
      </c>
      <c r="AS56" s="4" t="str">
        <f t="shared" si="10"/>
        <v/>
      </c>
      <c r="AT56" s="4" t="str">
        <f t="shared" si="0"/>
        <v/>
      </c>
      <c r="AU56" s="4" t="str">
        <f t="shared" si="1"/>
        <v/>
      </c>
      <c r="AV56" s="4" t="str">
        <f t="shared" si="2"/>
        <v/>
      </c>
      <c r="AW56" s="4" t="str">
        <f t="shared" si="11"/>
        <v/>
      </c>
      <c r="AX56" s="4" t="str">
        <f t="shared" si="12"/>
        <v/>
      </c>
      <c r="AY56" s="4" t="str">
        <f t="shared" si="13"/>
        <v/>
      </c>
      <c r="BC56" s="4"/>
      <c r="BD56" s="4"/>
      <c r="BE56" s="4"/>
      <c r="BF56" s="4"/>
      <c r="BG56" s="4"/>
      <c r="BH56" s="4"/>
      <c r="BI56" s="4"/>
      <c r="BJ56" s="4"/>
      <c r="BK56" s="4"/>
      <c r="BL56" s="4"/>
    </row>
    <row r="57" spans="42:64" x14ac:dyDescent="0.25">
      <c r="AP57" s="9">
        <v>41</v>
      </c>
      <c r="AQ57" s="9"/>
      <c r="AR57" s="7" t="s">
        <v>218</v>
      </c>
      <c r="AS57" s="4" t="str">
        <f t="shared" si="10"/>
        <v/>
      </c>
      <c r="AT57" s="4" t="str">
        <f t="shared" si="0"/>
        <v/>
      </c>
      <c r="AU57" s="4" t="str">
        <f t="shared" si="1"/>
        <v/>
      </c>
      <c r="AV57" s="4" t="str">
        <f t="shared" si="2"/>
        <v/>
      </c>
      <c r="AW57" s="4" t="str">
        <f t="shared" si="11"/>
        <v/>
      </c>
      <c r="AX57" s="4" t="str">
        <f t="shared" si="12"/>
        <v/>
      </c>
      <c r="AY57" s="4" t="str">
        <f t="shared" si="13"/>
        <v/>
      </c>
      <c r="BC57" s="4"/>
      <c r="BD57" s="4"/>
      <c r="BE57" s="4"/>
      <c r="BF57" s="4"/>
      <c r="BG57" s="4"/>
      <c r="BH57" s="4"/>
      <c r="BI57" s="4"/>
      <c r="BJ57" s="4"/>
      <c r="BK57" s="4"/>
      <c r="BL57" s="4"/>
    </row>
    <row r="58" spans="42:64" x14ac:dyDescent="0.25">
      <c r="AP58" s="9">
        <v>42</v>
      </c>
      <c r="AQ58" s="9"/>
      <c r="AR58" s="7" t="s">
        <v>218</v>
      </c>
      <c r="AS58" s="4" t="str">
        <f t="shared" si="10"/>
        <v/>
      </c>
      <c r="AT58" s="4" t="str">
        <f t="shared" si="0"/>
        <v/>
      </c>
      <c r="AU58" s="4" t="str">
        <f t="shared" si="1"/>
        <v/>
      </c>
      <c r="AV58" s="4" t="str">
        <f t="shared" si="2"/>
        <v/>
      </c>
      <c r="AW58" s="4" t="str">
        <f t="shared" si="11"/>
        <v/>
      </c>
      <c r="AX58" s="4" t="str">
        <f t="shared" si="12"/>
        <v/>
      </c>
      <c r="AY58" s="4" t="str">
        <f t="shared" si="13"/>
        <v/>
      </c>
      <c r="BC58" s="4"/>
      <c r="BD58" s="4"/>
      <c r="BE58" s="4"/>
      <c r="BF58" s="4"/>
      <c r="BG58" s="4"/>
      <c r="BH58" s="4"/>
      <c r="BI58" s="4"/>
      <c r="BJ58" s="4"/>
      <c r="BK58" s="4"/>
      <c r="BL58" s="4"/>
    </row>
    <row r="59" spans="42:64" x14ac:dyDescent="0.25">
      <c r="AP59" s="9">
        <v>43</v>
      </c>
      <c r="AQ59" s="9"/>
      <c r="AR59" s="7" t="s">
        <v>218</v>
      </c>
      <c r="AS59" s="4" t="str">
        <f t="shared" si="10"/>
        <v/>
      </c>
      <c r="AT59" s="4" t="str">
        <f t="shared" si="0"/>
        <v/>
      </c>
      <c r="AU59" s="4" t="str">
        <f t="shared" si="1"/>
        <v/>
      </c>
      <c r="AV59" s="4" t="str">
        <f t="shared" si="2"/>
        <v/>
      </c>
      <c r="AW59" s="4" t="str">
        <f t="shared" si="11"/>
        <v/>
      </c>
      <c r="AX59" s="4" t="str">
        <f t="shared" si="12"/>
        <v/>
      </c>
      <c r="AY59" s="4" t="str">
        <f t="shared" si="13"/>
        <v/>
      </c>
      <c r="BC59" s="4"/>
      <c r="BD59" s="4"/>
      <c r="BE59" s="4"/>
      <c r="BF59" s="4"/>
      <c r="BG59" s="4"/>
      <c r="BH59" s="4"/>
      <c r="BI59" s="4"/>
      <c r="BJ59" s="4"/>
      <c r="BK59" s="4"/>
      <c r="BL59" s="4"/>
    </row>
    <row r="60" spans="42:64" x14ac:dyDescent="0.25">
      <c r="AP60" s="9">
        <v>44</v>
      </c>
      <c r="AQ60" s="9"/>
      <c r="AR60" s="7" t="s">
        <v>218</v>
      </c>
      <c r="AS60" s="4" t="str">
        <f t="shared" si="10"/>
        <v/>
      </c>
      <c r="AT60" s="4" t="str">
        <f t="shared" si="0"/>
        <v/>
      </c>
      <c r="AU60" s="4" t="str">
        <f t="shared" si="1"/>
        <v/>
      </c>
      <c r="AV60" s="4" t="str">
        <f t="shared" si="2"/>
        <v/>
      </c>
      <c r="AW60" s="4" t="str">
        <f t="shared" si="11"/>
        <v/>
      </c>
      <c r="AX60" s="4" t="str">
        <f t="shared" si="12"/>
        <v/>
      </c>
      <c r="AY60" s="4" t="str">
        <f t="shared" si="13"/>
        <v/>
      </c>
      <c r="BC60" s="4"/>
      <c r="BD60" s="4"/>
      <c r="BE60" s="4"/>
      <c r="BF60" s="4"/>
      <c r="BG60" s="4"/>
      <c r="BH60" s="4"/>
      <c r="BI60" s="4"/>
      <c r="BJ60" s="4"/>
      <c r="BK60" s="4"/>
      <c r="BL60" s="4"/>
    </row>
    <row r="61" spans="42:64" x14ac:dyDescent="0.25">
      <c r="AP61" s="9">
        <v>45</v>
      </c>
      <c r="AQ61" s="9"/>
      <c r="AR61" s="7" t="s">
        <v>218</v>
      </c>
      <c r="AS61" s="4" t="str">
        <f t="shared" si="10"/>
        <v/>
      </c>
      <c r="AT61" s="4" t="str">
        <f t="shared" si="0"/>
        <v/>
      </c>
      <c r="AU61" s="4" t="str">
        <f t="shared" si="1"/>
        <v/>
      </c>
      <c r="AV61" s="4" t="str">
        <f t="shared" si="2"/>
        <v/>
      </c>
      <c r="AW61" s="4" t="str">
        <f t="shared" si="11"/>
        <v/>
      </c>
      <c r="AX61" s="4" t="str">
        <f t="shared" si="12"/>
        <v/>
      </c>
      <c r="AY61" s="4" t="str">
        <f t="shared" si="13"/>
        <v/>
      </c>
      <c r="BC61" s="4"/>
      <c r="BD61" s="4"/>
      <c r="BE61" s="4"/>
      <c r="BF61" s="4"/>
      <c r="BG61" s="4"/>
      <c r="BH61" s="4"/>
      <c r="BI61" s="4"/>
      <c r="BJ61" s="4"/>
      <c r="BK61" s="4"/>
      <c r="BL61" s="4"/>
    </row>
    <row r="62" spans="42:64" x14ac:dyDescent="0.25">
      <c r="AP62" s="9">
        <v>46</v>
      </c>
      <c r="AQ62" s="9"/>
      <c r="AR62" s="7" t="s">
        <v>218</v>
      </c>
      <c r="AS62" s="4" t="str">
        <f t="shared" si="10"/>
        <v/>
      </c>
      <c r="AT62" s="4" t="str">
        <f t="shared" si="0"/>
        <v/>
      </c>
      <c r="AU62" s="4" t="str">
        <f t="shared" si="1"/>
        <v/>
      </c>
      <c r="AV62" s="4" t="str">
        <f t="shared" si="2"/>
        <v/>
      </c>
      <c r="AW62" s="4" t="str">
        <f t="shared" si="11"/>
        <v/>
      </c>
      <c r="AX62" s="4" t="str">
        <f t="shared" si="12"/>
        <v/>
      </c>
      <c r="AY62" s="4" t="str">
        <f t="shared" si="13"/>
        <v/>
      </c>
      <c r="BC62" s="4"/>
      <c r="BD62" s="4"/>
      <c r="BE62" s="4"/>
      <c r="BF62" s="4"/>
      <c r="BG62" s="4"/>
      <c r="BH62" s="4"/>
      <c r="BI62" s="4"/>
      <c r="BJ62" s="4"/>
      <c r="BK62" s="4"/>
      <c r="BL62" s="4"/>
    </row>
    <row r="63" spans="42:64" x14ac:dyDescent="0.25">
      <c r="AP63" s="9">
        <v>47</v>
      </c>
      <c r="AQ63" s="9"/>
      <c r="AR63" s="7" t="s">
        <v>218</v>
      </c>
      <c r="AS63" s="4" t="str">
        <f t="shared" si="10"/>
        <v/>
      </c>
      <c r="AT63" s="4" t="str">
        <f t="shared" si="0"/>
        <v/>
      </c>
      <c r="AU63" s="4" t="str">
        <f t="shared" si="1"/>
        <v/>
      </c>
      <c r="AV63" s="4" t="str">
        <f t="shared" si="2"/>
        <v/>
      </c>
      <c r="AW63" s="4" t="str">
        <f t="shared" si="11"/>
        <v/>
      </c>
      <c r="AX63" s="4" t="str">
        <f t="shared" si="12"/>
        <v/>
      </c>
      <c r="AY63" s="4" t="str">
        <f t="shared" si="13"/>
        <v/>
      </c>
      <c r="BC63" s="4"/>
      <c r="BD63" s="4"/>
      <c r="BE63" s="4"/>
      <c r="BF63" s="4"/>
      <c r="BG63" s="4"/>
      <c r="BH63" s="4"/>
      <c r="BI63" s="4"/>
      <c r="BJ63" s="4"/>
      <c r="BK63" s="4"/>
      <c r="BL63" s="4"/>
    </row>
    <row r="64" spans="42:64" x14ac:dyDescent="0.25">
      <c r="AP64" s="9">
        <v>48</v>
      </c>
      <c r="AQ64" s="9"/>
      <c r="AR64" s="7" t="s">
        <v>218</v>
      </c>
      <c r="AS64" s="4" t="str">
        <f t="shared" si="10"/>
        <v/>
      </c>
      <c r="AT64" s="4" t="str">
        <f t="shared" si="0"/>
        <v/>
      </c>
      <c r="AU64" s="4" t="str">
        <f t="shared" si="1"/>
        <v/>
      </c>
      <c r="AV64" s="4" t="str">
        <f t="shared" si="2"/>
        <v/>
      </c>
      <c r="AW64" s="4" t="str">
        <f t="shared" si="11"/>
        <v/>
      </c>
      <c r="AX64" s="4" t="str">
        <f t="shared" si="12"/>
        <v/>
      </c>
      <c r="AY64" s="4" t="str">
        <f t="shared" si="13"/>
        <v/>
      </c>
      <c r="BC64" s="4"/>
      <c r="BD64" s="4"/>
      <c r="BE64" s="4"/>
      <c r="BF64" s="4"/>
      <c r="BG64" s="4"/>
      <c r="BH64" s="4"/>
      <c r="BI64" s="4"/>
      <c r="BJ64" s="4"/>
      <c r="BK64" s="4"/>
      <c r="BL64" s="4"/>
    </row>
    <row r="65" spans="42:64" x14ac:dyDescent="0.25">
      <c r="AP65" s="9">
        <v>49</v>
      </c>
      <c r="AQ65" s="9"/>
      <c r="AR65" s="7" t="s">
        <v>218</v>
      </c>
      <c r="AS65" s="4" t="str">
        <f t="shared" si="10"/>
        <v/>
      </c>
      <c r="AT65" s="4" t="str">
        <f t="shared" si="0"/>
        <v/>
      </c>
      <c r="AU65" s="4" t="str">
        <f t="shared" si="1"/>
        <v/>
      </c>
      <c r="AV65" s="4" t="str">
        <f t="shared" si="2"/>
        <v/>
      </c>
      <c r="AW65" s="4" t="str">
        <f t="shared" si="11"/>
        <v/>
      </c>
      <c r="AX65" s="4" t="str">
        <f t="shared" si="12"/>
        <v/>
      </c>
      <c r="AY65" s="4" t="str">
        <f t="shared" si="13"/>
        <v/>
      </c>
      <c r="BC65" s="4"/>
      <c r="BD65" s="4"/>
      <c r="BE65" s="4"/>
      <c r="BF65" s="4"/>
      <c r="BG65" s="4"/>
      <c r="BH65" s="4"/>
      <c r="BI65" s="4"/>
      <c r="BJ65" s="4"/>
      <c r="BK65" s="4"/>
      <c r="BL65" s="4"/>
    </row>
    <row r="66" spans="42:64" x14ac:dyDescent="0.25">
      <c r="AP66" s="9">
        <v>50</v>
      </c>
      <c r="AQ66" s="9"/>
      <c r="AR66" s="7" t="s">
        <v>218</v>
      </c>
      <c r="AS66" s="4" t="str">
        <f t="shared" si="10"/>
        <v/>
      </c>
      <c r="AT66" s="4" t="str">
        <f t="shared" si="0"/>
        <v/>
      </c>
      <c r="AU66" s="4" t="str">
        <f t="shared" si="1"/>
        <v/>
      </c>
      <c r="AV66" s="4" t="str">
        <f t="shared" si="2"/>
        <v/>
      </c>
      <c r="AW66" s="4" t="str">
        <f t="shared" si="11"/>
        <v/>
      </c>
      <c r="AX66" s="4" t="str">
        <f t="shared" si="12"/>
        <v/>
      </c>
      <c r="AY66" s="4" t="str">
        <f t="shared" si="13"/>
        <v/>
      </c>
      <c r="BC66" s="4"/>
      <c r="BD66" s="4"/>
      <c r="BE66" s="4"/>
      <c r="BF66" s="4"/>
      <c r="BG66" s="4"/>
      <c r="BH66" s="4"/>
      <c r="BI66" s="4"/>
      <c r="BJ66" s="4"/>
      <c r="BK66" s="4"/>
      <c r="BL66" s="4"/>
    </row>
    <row r="67" spans="42:64" x14ac:dyDescent="0.25">
      <c r="AP67" s="9">
        <v>51</v>
      </c>
      <c r="AQ67" s="9"/>
      <c r="AR67" s="7" t="s">
        <v>218</v>
      </c>
      <c r="AS67" s="4" t="str">
        <f t="shared" si="10"/>
        <v/>
      </c>
      <c r="AT67" s="4" t="str">
        <f t="shared" si="0"/>
        <v/>
      </c>
      <c r="AU67" s="4" t="str">
        <f t="shared" si="1"/>
        <v/>
      </c>
      <c r="AV67" s="4" t="str">
        <f t="shared" si="2"/>
        <v/>
      </c>
      <c r="AW67" s="4" t="str">
        <f t="shared" si="11"/>
        <v/>
      </c>
      <c r="AX67" s="4" t="str">
        <f t="shared" si="12"/>
        <v/>
      </c>
      <c r="AY67" s="4" t="str">
        <f t="shared" si="13"/>
        <v/>
      </c>
      <c r="BC67" s="4"/>
      <c r="BD67" s="4"/>
      <c r="BE67" s="4"/>
      <c r="BF67" s="4"/>
      <c r="BG67" s="4"/>
      <c r="BH67" s="4"/>
      <c r="BI67" s="4"/>
      <c r="BJ67" s="4"/>
      <c r="BK67" s="4"/>
      <c r="BL67" s="4"/>
    </row>
    <row r="68" spans="42:64" x14ac:dyDescent="0.25">
      <c r="AP68" s="9">
        <v>52</v>
      </c>
      <c r="AQ68" s="9"/>
      <c r="AR68" s="7" t="s">
        <v>218</v>
      </c>
      <c r="AS68" s="4" t="str">
        <f t="shared" si="10"/>
        <v/>
      </c>
      <c r="AT68" s="4" t="str">
        <f t="shared" si="0"/>
        <v/>
      </c>
      <c r="AU68" s="4" t="str">
        <f t="shared" si="1"/>
        <v/>
      </c>
      <c r="AV68" s="4" t="str">
        <f t="shared" si="2"/>
        <v/>
      </c>
      <c r="AW68" s="4" t="str">
        <f t="shared" si="11"/>
        <v/>
      </c>
      <c r="AX68" s="4" t="str">
        <f t="shared" si="12"/>
        <v/>
      </c>
      <c r="AY68" s="4" t="str">
        <f t="shared" si="13"/>
        <v/>
      </c>
      <c r="BC68" s="4"/>
      <c r="BD68" s="4"/>
      <c r="BE68" s="4"/>
      <c r="BF68" s="4"/>
      <c r="BG68" s="4"/>
      <c r="BH68" s="4"/>
      <c r="BI68" s="4"/>
      <c r="BJ68" s="4"/>
      <c r="BK68" s="4"/>
      <c r="BL68" s="4"/>
    </row>
    <row r="69" spans="42:64" x14ac:dyDescent="0.25">
      <c r="AP69" s="9">
        <v>53</v>
      </c>
      <c r="AQ69" s="9"/>
      <c r="AR69" s="7" t="s">
        <v>218</v>
      </c>
      <c r="AS69" s="4" t="str">
        <f t="shared" si="10"/>
        <v/>
      </c>
      <c r="AT69" s="4" t="str">
        <f t="shared" si="0"/>
        <v/>
      </c>
      <c r="AU69" s="4" t="str">
        <f t="shared" si="1"/>
        <v/>
      </c>
      <c r="AV69" s="4" t="str">
        <f t="shared" si="2"/>
        <v/>
      </c>
      <c r="AW69" s="4" t="str">
        <f t="shared" si="11"/>
        <v/>
      </c>
      <c r="AX69" s="4" t="str">
        <f t="shared" si="12"/>
        <v/>
      </c>
      <c r="AY69" s="4" t="str">
        <f t="shared" si="13"/>
        <v/>
      </c>
      <c r="BC69" s="4"/>
      <c r="BD69" s="4"/>
      <c r="BE69" s="4"/>
      <c r="BF69" s="4"/>
      <c r="BG69" s="4"/>
      <c r="BH69" s="4"/>
      <c r="BI69" s="4"/>
      <c r="BJ69" s="4"/>
      <c r="BK69" s="4"/>
      <c r="BL69" s="4"/>
    </row>
    <row r="70" spans="42:64" x14ac:dyDescent="0.25">
      <c r="AP70" s="9">
        <v>54</v>
      </c>
      <c r="AQ70" s="9"/>
      <c r="AR70" s="7" t="s">
        <v>218</v>
      </c>
      <c r="AS70" s="4" t="str">
        <f t="shared" si="10"/>
        <v/>
      </c>
      <c r="AT70" s="4" t="str">
        <f t="shared" si="0"/>
        <v/>
      </c>
      <c r="AU70" s="4" t="str">
        <f t="shared" si="1"/>
        <v/>
      </c>
      <c r="AV70" s="4" t="str">
        <f t="shared" si="2"/>
        <v/>
      </c>
      <c r="AW70" s="4" t="str">
        <f t="shared" si="11"/>
        <v/>
      </c>
      <c r="AX70" s="4" t="str">
        <f t="shared" si="12"/>
        <v/>
      </c>
      <c r="AY70" s="4" t="str">
        <f t="shared" si="13"/>
        <v/>
      </c>
      <c r="BC70" s="4"/>
      <c r="BD70" s="4"/>
      <c r="BE70" s="4"/>
      <c r="BF70" s="4"/>
      <c r="BG70" s="4"/>
      <c r="BH70" s="4"/>
      <c r="BI70" s="4"/>
      <c r="BJ70" s="4"/>
      <c r="BK70" s="4"/>
      <c r="BL70" s="4"/>
    </row>
    <row r="71" spans="42:64" x14ac:dyDescent="0.25">
      <c r="AP71" s="9">
        <v>55</v>
      </c>
      <c r="AQ71" s="9"/>
      <c r="AR71" s="7" t="s">
        <v>218</v>
      </c>
      <c r="AS71" s="4" t="str">
        <f t="shared" si="10"/>
        <v/>
      </c>
      <c r="AT71" s="4" t="str">
        <f t="shared" si="0"/>
        <v/>
      </c>
      <c r="AU71" s="4" t="str">
        <f t="shared" si="1"/>
        <v/>
      </c>
      <c r="AV71" s="4" t="str">
        <f t="shared" si="2"/>
        <v/>
      </c>
      <c r="AW71" s="4" t="str">
        <f t="shared" si="11"/>
        <v/>
      </c>
      <c r="AX71" s="4" t="str">
        <f t="shared" si="12"/>
        <v/>
      </c>
      <c r="AY71" s="4" t="str">
        <f t="shared" si="13"/>
        <v/>
      </c>
      <c r="BC71" s="4"/>
      <c r="BD71" s="4"/>
      <c r="BE71" s="4"/>
      <c r="BF71" s="4"/>
      <c r="BG71" s="4"/>
      <c r="BH71" s="4"/>
      <c r="BI71" s="4"/>
      <c r="BJ71" s="4"/>
      <c r="BK71" s="4"/>
      <c r="BL71" s="4"/>
    </row>
    <row r="72" spans="42:64" x14ac:dyDescent="0.25">
      <c r="AP72" s="9">
        <v>56</v>
      </c>
      <c r="AQ72" s="9"/>
      <c r="AR72" s="7" t="s">
        <v>218</v>
      </c>
      <c r="AS72" s="4" t="str">
        <f t="shared" si="10"/>
        <v/>
      </c>
      <c r="AT72" s="4" t="str">
        <f t="shared" si="0"/>
        <v/>
      </c>
      <c r="AU72" s="4" t="str">
        <f t="shared" si="1"/>
        <v/>
      </c>
      <c r="AV72" s="4" t="str">
        <f t="shared" si="2"/>
        <v/>
      </c>
      <c r="AW72" s="4" t="str">
        <f t="shared" si="11"/>
        <v/>
      </c>
      <c r="AX72" s="4" t="str">
        <f t="shared" si="12"/>
        <v/>
      </c>
      <c r="AY72" s="4" t="str">
        <f t="shared" si="13"/>
        <v/>
      </c>
      <c r="BC72" s="4"/>
      <c r="BD72" s="4"/>
      <c r="BE72" s="4"/>
      <c r="BF72" s="4"/>
      <c r="BG72" s="4"/>
      <c r="BH72" s="4"/>
      <c r="BI72" s="4"/>
      <c r="BJ72" s="4"/>
      <c r="BK72" s="4"/>
      <c r="BL72" s="4"/>
    </row>
    <row r="73" spans="42:64" x14ac:dyDescent="0.25">
      <c r="AP73" s="9">
        <v>57</v>
      </c>
      <c r="AQ73" s="9"/>
      <c r="AR73" s="7" t="s">
        <v>218</v>
      </c>
      <c r="AS73" s="4" t="str">
        <f t="shared" si="10"/>
        <v/>
      </c>
      <c r="AT73" s="4" t="str">
        <f t="shared" si="0"/>
        <v/>
      </c>
      <c r="AU73" s="4" t="str">
        <f t="shared" si="1"/>
        <v/>
      </c>
      <c r="AV73" s="4" t="str">
        <f t="shared" si="2"/>
        <v/>
      </c>
      <c r="AW73" s="4" t="str">
        <f t="shared" si="11"/>
        <v/>
      </c>
      <c r="AX73" s="4" t="str">
        <f t="shared" si="12"/>
        <v/>
      </c>
      <c r="AY73" s="4" t="str">
        <f t="shared" si="13"/>
        <v/>
      </c>
      <c r="BC73" s="4"/>
      <c r="BD73" s="4"/>
      <c r="BE73" s="4"/>
      <c r="BF73" s="4"/>
      <c r="BG73" s="4"/>
      <c r="BH73" s="4"/>
      <c r="BI73" s="4"/>
      <c r="BJ73" s="4"/>
      <c r="BK73" s="4"/>
      <c r="BL73" s="4"/>
    </row>
    <row r="74" spans="42:64" x14ac:dyDescent="0.25">
      <c r="AP74" s="9">
        <v>58</v>
      </c>
      <c r="AQ74" s="9"/>
      <c r="AR74" s="7" t="s">
        <v>218</v>
      </c>
      <c r="AS74" s="4" t="str">
        <f t="shared" si="10"/>
        <v/>
      </c>
      <c r="AT74" s="4" t="str">
        <f t="shared" si="0"/>
        <v/>
      </c>
      <c r="AU74" s="4" t="str">
        <f t="shared" si="1"/>
        <v/>
      </c>
      <c r="AV74" s="4" t="str">
        <f t="shared" si="2"/>
        <v/>
      </c>
      <c r="AW74" s="4" t="str">
        <f t="shared" si="11"/>
        <v/>
      </c>
      <c r="AX74" s="4" t="str">
        <f t="shared" si="12"/>
        <v/>
      </c>
      <c r="AY74" s="4" t="str">
        <f t="shared" si="13"/>
        <v/>
      </c>
      <c r="BC74" s="4"/>
      <c r="BD74" s="4"/>
      <c r="BE74" s="4"/>
      <c r="BF74" s="4"/>
      <c r="BG74" s="4"/>
      <c r="BH74" s="4"/>
      <c r="BI74" s="4"/>
      <c r="BJ74" s="4"/>
      <c r="BK74" s="4"/>
      <c r="BL74" s="4"/>
    </row>
    <row r="75" spans="42:64" x14ac:dyDescent="0.25">
      <c r="AP75" s="9">
        <v>59</v>
      </c>
      <c r="AQ75" s="9"/>
      <c r="AR75" s="7" t="s">
        <v>218</v>
      </c>
      <c r="AS75" s="4" t="str">
        <f t="shared" si="10"/>
        <v/>
      </c>
      <c r="AT75" s="4" t="str">
        <f t="shared" si="0"/>
        <v/>
      </c>
      <c r="AU75" s="4" t="str">
        <f t="shared" si="1"/>
        <v/>
      </c>
      <c r="AV75" s="4" t="str">
        <f t="shared" si="2"/>
        <v/>
      </c>
      <c r="AW75" s="4" t="str">
        <f t="shared" si="11"/>
        <v/>
      </c>
      <c r="AX75" s="4" t="str">
        <f t="shared" si="12"/>
        <v/>
      </c>
      <c r="AY75" s="4" t="str">
        <f t="shared" si="13"/>
        <v/>
      </c>
      <c r="BC75" s="4"/>
      <c r="BD75" s="4"/>
      <c r="BE75" s="4"/>
      <c r="BF75" s="4"/>
      <c r="BG75" s="4"/>
      <c r="BH75" s="4"/>
      <c r="BI75" s="4"/>
      <c r="BJ75" s="4"/>
      <c r="BK75" s="4"/>
      <c r="BL75" s="4"/>
    </row>
    <row r="76" spans="42:64" x14ac:dyDescent="0.25">
      <c r="AP76" s="9">
        <v>60</v>
      </c>
      <c r="AQ76" s="9"/>
      <c r="AR76" s="7" t="s">
        <v>218</v>
      </c>
      <c r="AS76" s="4" t="str">
        <f t="shared" si="10"/>
        <v/>
      </c>
      <c r="AT76" s="4" t="str">
        <f t="shared" ref="AT76:AT116" si="14">IF($BD76="","",BE76)</f>
        <v/>
      </c>
      <c r="AU76" s="4" t="str">
        <f t="shared" ref="AU76:AU116" si="15">IF($BD76="","",BF76)</f>
        <v/>
      </c>
      <c r="AV76" s="4" t="str">
        <f t="shared" ref="AV76:AV116" si="16">IF($BD76="","",BG76)</f>
        <v/>
      </c>
      <c r="AW76" s="4" t="str">
        <f t="shared" si="11"/>
        <v/>
      </c>
      <c r="AX76" s="4" t="str">
        <f t="shared" si="12"/>
        <v/>
      </c>
      <c r="AY76" s="4" t="str">
        <f t="shared" si="13"/>
        <v/>
      </c>
      <c r="BC76" s="4"/>
      <c r="BD76" s="4"/>
      <c r="BE76" s="4"/>
      <c r="BF76" s="4"/>
      <c r="BG76" s="4"/>
      <c r="BH76" s="4"/>
      <c r="BI76" s="4"/>
      <c r="BJ76" s="4"/>
      <c r="BK76" s="4"/>
      <c r="BL76" s="4"/>
    </row>
    <row r="77" spans="42:64" x14ac:dyDescent="0.25">
      <c r="AP77" s="9">
        <v>61</v>
      </c>
      <c r="AQ77" s="9"/>
      <c r="AR77" s="7" t="s">
        <v>218</v>
      </c>
      <c r="AS77" s="4" t="str">
        <f t="shared" ref="AS77:AS116" si="17">IF($BD77="","",BD77)</f>
        <v/>
      </c>
      <c r="AT77" s="4" t="str">
        <f t="shared" si="14"/>
        <v/>
      </c>
      <c r="AU77" s="4" t="str">
        <f t="shared" si="15"/>
        <v/>
      </c>
      <c r="AV77" s="4" t="str">
        <f t="shared" si="16"/>
        <v/>
      </c>
      <c r="AW77" s="4" t="str">
        <f t="shared" ref="AW77:AW116" si="18">IF(AS77="","",IF(AND(AR77="Yes",AQ77&lt;&gt;""),"Yes","No"))</f>
        <v/>
      </c>
      <c r="AX77" s="4" t="str">
        <f t="shared" ref="AX77:AX116" si="19">IF(AS77="","",IF(AND(AR77="Yes",AP77&lt;&gt;""),"Yes","No"))</f>
        <v/>
      </c>
      <c r="AY77" s="4" t="str">
        <f t="shared" ref="AY77:AY116" si="20">IF($AR$7="Prices",AX77,IF($AR$7="Stock",AW77,""))</f>
        <v/>
      </c>
      <c r="BC77" s="4"/>
      <c r="BD77" s="4"/>
      <c r="BE77" s="4"/>
      <c r="BF77" s="4"/>
      <c r="BG77" s="4"/>
      <c r="BH77" s="4"/>
      <c r="BI77" s="4"/>
      <c r="BJ77" s="4"/>
      <c r="BK77" s="4"/>
      <c r="BL77" s="4"/>
    </row>
    <row r="78" spans="42:64" x14ac:dyDescent="0.25">
      <c r="AP78" s="9">
        <v>62</v>
      </c>
      <c r="AQ78" s="9"/>
      <c r="AR78" s="7" t="s">
        <v>218</v>
      </c>
      <c r="AS78" s="4" t="str">
        <f t="shared" si="17"/>
        <v/>
      </c>
      <c r="AT78" s="4" t="str">
        <f t="shared" si="14"/>
        <v/>
      </c>
      <c r="AU78" s="4" t="str">
        <f t="shared" si="15"/>
        <v/>
      </c>
      <c r="AV78" s="4" t="str">
        <f t="shared" si="16"/>
        <v/>
      </c>
      <c r="AW78" s="4" t="str">
        <f t="shared" si="18"/>
        <v/>
      </c>
      <c r="AX78" s="4" t="str">
        <f t="shared" si="19"/>
        <v/>
      </c>
      <c r="AY78" s="4" t="str">
        <f t="shared" si="20"/>
        <v/>
      </c>
      <c r="BC78" s="4"/>
      <c r="BD78" s="4"/>
      <c r="BE78" s="4"/>
      <c r="BF78" s="4"/>
      <c r="BG78" s="4"/>
      <c r="BH78" s="4"/>
      <c r="BI78" s="4"/>
      <c r="BJ78" s="4"/>
      <c r="BK78" s="4"/>
      <c r="BL78" s="4"/>
    </row>
    <row r="79" spans="42:64" x14ac:dyDescent="0.25">
      <c r="AP79" s="9">
        <v>63</v>
      </c>
      <c r="AQ79" s="9"/>
      <c r="AR79" s="7" t="s">
        <v>218</v>
      </c>
      <c r="AS79" s="4" t="str">
        <f t="shared" si="17"/>
        <v/>
      </c>
      <c r="AT79" s="4" t="str">
        <f t="shared" si="14"/>
        <v/>
      </c>
      <c r="AU79" s="4" t="str">
        <f t="shared" si="15"/>
        <v/>
      </c>
      <c r="AV79" s="4" t="str">
        <f t="shared" si="16"/>
        <v/>
      </c>
      <c r="AW79" s="4" t="str">
        <f t="shared" si="18"/>
        <v/>
      </c>
      <c r="AX79" s="4" t="str">
        <f t="shared" si="19"/>
        <v/>
      </c>
      <c r="AY79" s="4" t="str">
        <f t="shared" si="20"/>
        <v/>
      </c>
      <c r="BC79" s="4"/>
      <c r="BD79" s="4"/>
      <c r="BE79" s="4"/>
      <c r="BF79" s="4"/>
      <c r="BG79" s="4"/>
      <c r="BH79" s="4"/>
      <c r="BI79" s="4"/>
      <c r="BJ79" s="4"/>
      <c r="BK79" s="4"/>
      <c r="BL79" s="4"/>
    </row>
    <row r="80" spans="42:64" x14ac:dyDescent="0.25">
      <c r="AP80" s="9">
        <v>64</v>
      </c>
      <c r="AQ80" s="9"/>
      <c r="AR80" s="7" t="s">
        <v>218</v>
      </c>
      <c r="AS80" s="4" t="str">
        <f t="shared" si="17"/>
        <v/>
      </c>
      <c r="AT80" s="4" t="str">
        <f t="shared" si="14"/>
        <v/>
      </c>
      <c r="AU80" s="4" t="str">
        <f t="shared" si="15"/>
        <v/>
      </c>
      <c r="AV80" s="4" t="str">
        <f t="shared" si="16"/>
        <v/>
      </c>
      <c r="AW80" s="4" t="str">
        <f t="shared" si="18"/>
        <v/>
      </c>
      <c r="AX80" s="4" t="str">
        <f t="shared" si="19"/>
        <v/>
      </c>
      <c r="AY80" s="4" t="str">
        <f t="shared" si="20"/>
        <v/>
      </c>
      <c r="BC80" s="4"/>
      <c r="BD80" s="4"/>
      <c r="BE80" s="4"/>
      <c r="BF80" s="4"/>
      <c r="BG80" s="4"/>
      <c r="BH80" s="4"/>
      <c r="BI80" s="4"/>
      <c r="BJ80" s="4"/>
      <c r="BK80" s="4"/>
      <c r="BL80" s="4"/>
    </row>
    <row r="81" spans="42:64" x14ac:dyDescent="0.25">
      <c r="AP81" s="9">
        <v>65</v>
      </c>
      <c r="AQ81" s="9"/>
      <c r="AR81" s="7" t="s">
        <v>218</v>
      </c>
      <c r="AS81" s="4" t="str">
        <f t="shared" si="17"/>
        <v/>
      </c>
      <c r="AT81" s="4" t="str">
        <f t="shared" si="14"/>
        <v/>
      </c>
      <c r="AU81" s="4" t="str">
        <f t="shared" si="15"/>
        <v/>
      </c>
      <c r="AV81" s="4" t="str">
        <f t="shared" si="16"/>
        <v/>
      </c>
      <c r="AW81" s="4" t="str">
        <f t="shared" si="18"/>
        <v/>
      </c>
      <c r="AX81" s="4" t="str">
        <f t="shared" si="19"/>
        <v/>
      </c>
      <c r="AY81" s="4" t="str">
        <f t="shared" si="20"/>
        <v/>
      </c>
      <c r="BC81" s="4"/>
      <c r="BD81" s="4"/>
      <c r="BE81" s="4"/>
      <c r="BF81" s="4"/>
      <c r="BG81" s="4"/>
      <c r="BH81" s="4"/>
      <c r="BI81" s="4"/>
      <c r="BJ81" s="4"/>
      <c r="BK81" s="4"/>
      <c r="BL81" s="4"/>
    </row>
    <row r="82" spans="42:64" x14ac:dyDescent="0.25">
      <c r="AP82" s="9">
        <v>66</v>
      </c>
      <c r="AQ82" s="9"/>
      <c r="AR82" s="7" t="s">
        <v>218</v>
      </c>
      <c r="AS82" s="4" t="str">
        <f t="shared" si="17"/>
        <v/>
      </c>
      <c r="AT82" s="4" t="str">
        <f t="shared" si="14"/>
        <v/>
      </c>
      <c r="AU82" s="4" t="str">
        <f t="shared" si="15"/>
        <v/>
      </c>
      <c r="AV82" s="4" t="str">
        <f t="shared" si="16"/>
        <v/>
      </c>
      <c r="AW82" s="4" t="str">
        <f t="shared" si="18"/>
        <v/>
      </c>
      <c r="AX82" s="4" t="str">
        <f t="shared" si="19"/>
        <v/>
      </c>
      <c r="AY82" s="4" t="str">
        <f t="shared" si="20"/>
        <v/>
      </c>
      <c r="BC82" s="4"/>
      <c r="BD82" s="4"/>
      <c r="BE82" s="4"/>
      <c r="BF82" s="4"/>
      <c r="BG82" s="4"/>
      <c r="BH82" s="4"/>
      <c r="BI82" s="4"/>
      <c r="BJ82" s="4"/>
      <c r="BK82" s="4"/>
      <c r="BL82" s="4"/>
    </row>
    <row r="83" spans="42:64" x14ac:dyDescent="0.25">
      <c r="AP83" s="9">
        <v>67</v>
      </c>
      <c r="AQ83" s="9"/>
      <c r="AR83" s="7" t="s">
        <v>218</v>
      </c>
      <c r="AS83" s="4" t="str">
        <f t="shared" si="17"/>
        <v/>
      </c>
      <c r="AT83" s="4" t="str">
        <f t="shared" si="14"/>
        <v/>
      </c>
      <c r="AU83" s="4" t="str">
        <f t="shared" si="15"/>
        <v/>
      </c>
      <c r="AV83" s="4" t="str">
        <f t="shared" si="16"/>
        <v/>
      </c>
      <c r="AW83" s="4" t="str">
        <f t="shared" si="18"/>
        <v/>
      </c>
      <c r="AX83" s="4" t="str">
        <f t="shared" si="19"/>
        <v/>
      </c>
      <c r="AY83" s="4" t="str">
        <f t="shared" si="20"/>
        <v/>
      </c>
      <c r="BC83" s="4"/>
      <c r="BD83" s="4"/>
      <c r="BE83" s="4"/>
      <c r="BF83" s="4"/>
      <c r="BG83" s="4"/>
      <c r="BH83" s="4"/>
      <c r="BI83" s="4"/>
      <c r="BJ83" s="4"/>
      <c r="BK83" s="4"/>
      <c r="BL83" s="4"/>
    </row>
    <row r="84" spans="42:64" x14ac:dyDescent="0.25">
      <c r="AP84" s="9">
        <v>68</v>
      </c>
      <c r="AQ84" s="9"/>
      <c r="AR84" s="7" t="s">
        <v>218</v>
      </c>
      <c r="AS84" s="4" t="str">
        <f t="shared" si="17"/>
        <v/>
      </c>
      <c r="AT84" s="4" t="str">
        <f t="shared" si="14"/>
        <v/>
      </c>
      <c r="AU84" s="4" t="str">
        <f t="shared" si="15"/>
        <v/>
      </c>
      <c r="AV84" s="4" t="str">
        <f t="shared" si="16"/>
        <v/>
      </c>
      <c r="AW84" s="4" t="str">
        <f t="shared" si="18"/>
        <v/>
      </c>
      <c r="AX84" s="4" t="str">
        <f t="shared" si="19"/>
        <v/>
      </c>
      <c r="AY84" s="4" t="str">
        <f t="shared" si="20"/>
        <v/>
      </c>
      <c r="BC84" s="4"/>
      <c r="BD84" s="4"/>
      <c r="BE84" s="4"/>
      <c r="BF84" s="4"/>
      <c r="BG84" s="4"/>
      <c r="BH84" s="4"/>
      <c r="BI84" s="4"/>
      <c r="BJ84" s="4"/>
      <c r="BK84" s="4"/>
      <c r="BL84" s="4"/>
    </row>
    <row r="85" spans="42:64" x14ac:dyDescent="0.25">
      <c r="AP85" s="9">
        <v>69</v>
      </c>
      <c r="AQ85" s="9"/>
      <c r="AR85" s="7" t="s">
        <v>218</v>
      </c>
      <c r="AS85" s="4" t="str">
        <f t="shared" si="17"/>
        <v/>
      </c>
      <c r="AT85" s="4" t="str">
        <f t="shared" si="14"/>
        <v/>
      </c>
      <c r="AU85" s="4" t="str">
        <f t="shared" si="15"/>
        <v/>
      </c>
      <c r="AV85" s="4" t="str">
        <f t="shared" si="16"/>
        <v/>
      </c>
      <c r="AW85" s="4" t="str">
        <f t="shared" si="18"/>
        <v/>
      </c>
      <c r="AX85" s="4" t="str">
        <f t="shared" si="19"/>
        <v/>
      </c>
      <c r="AY85" s="4" t="str">
        <f t="shared" si="20"/>
        <v/>
      </c>
      <c r="BC85" s="4"/>
      <c r="BD85" s="4"/>
      <c r="BE85" s="4"/>
      <c r="BF85" s="4"/>
      <c r="BG85" s="4"/>
      <c r="BH85" s="4"/>
      <c r="BI85" s="4"/>
      <c r="BJ85" s="4"/>
      <c r="BK85" s="4"/>
      <c r="BL85" s="4"/>
    </row>
    <row r="86" spans="42:64" x14ac:dyDescent="0.25">
      <c r="AP86" s="9">
        <v>70</v>
      </c>
      <c r="AQ86" s="9"/>
      <c r="AR86" s="7" t="s">
        <v>218</v>
      </c>
      <c r="AS86" s="4" t="str">
        <f t="shared" si="17"/>
        <v/>
      </c>
      <c r="AT86" s="4" t="str">
        <f t="shared" si="14"/>
        <v/>
      </c>
      <c r="AU86" s="4" t="str">
        <f t="shared" si="15"/>
        <v/>
      </c>
      <c r="AV86" s="4" t="str">
        <f t="shared" si="16"/>
        <v/>
      </c>
      <c r="AW86" s="4" t="str">
        <f t="shared" si="18"/>
        <v/>
      </c>
      <c r="AX86" s="4" t="str">
        <f t="shared" si="19"/>
        <v/>
      </c>
      <c r="AY86" s="4" t="str">
        <f t="shared" si="20"/>
        <v/>
      </c>
      <c r="BC86" s="4"/>
      <c r="BD86" s="4"/>
      <c r="BE86" s="4"/>
      <c r="BF86" s="4"/>
      <c r="BG86" s="4"/>
      <c r="BH86" s="4"/>
      <c r="BI86" s="4"/>
      <c r="BJ86" s="4"/>
      <c r="BK86" s="4"/>
      <c r="BL86" s="4"/>
    </row>
    <row r="87" spans="42:64" x14ac:dyDescent="0.25">
      <c r="AP87" s="9">
        <v>71</v>
      </c>
      <c r="AQ87" s="9"/>
      <c r="AR87" s="7" t="s">
        <v>218</v>
      </c>
      <c r="AS87" s="4" t="str">
        <f t="shared" si="17"/>
        <v/>
      </c>
      <c r="AT87" s="4" t="str">
        <f t="shared" si="14"/>
        <v/>
      </c>
      <c r="AU87" s="4" t="str">
        <f t="shared" si="15"/>
        <v/>
      </c>
      <c r="AV87" s="4" t="str">
        <f t="shared" si="16"/>
        <v/>
      </c>
      <c r="AW87" s="4" t="str">
        <f t="shared" si="18"/>
        <v/>
      </c>
      <c r="AX87" s="4" t="str">
        <f t="shared" si="19"/>
        <v/>
      </c>
      <c r="AY87" s="4" t="str">
        <f t="shared" si="20"/>
        <v/>
      </c>
      <c r="BC87" s="4"/>
      <c r="BD87" s="4"/>
      <c r="BE87" s="4"/>
      <c r="BF87" s="4"/>
      <c r="BG87" s="4"/>
      <c r="BH87" s="4"/>
      <c r="BI87" s="4"/>
      <c r="BJ87" s="4"/>
      <c r="BK87" s="4"/>
      <c r="BL87" s="4"/>
    </row>
    <row r="88" spans="42:64" x14ac:dyDescent="0.25">
      <c r="AP88" s="9">
        <v>72</v>
      </c>
      <c r="AQ88" s="9"/>
      <c r="AR88" s="7" t="s">
        <v>218</v>
      </c>
      <c r="AS88" s="4" t="str">
        <f t="shared" si="17"/>
        <v/>
      </c>
      <c r="AT88" s="4" t="str">
        <f t="shared" si="14"/>
        <v/>
      </c>
      <c r="AU88" s="4" t="str">
        <f t="shared" si="15"/>
        <v/>
      </c>
      <c r="AV88" s="4" t="str">
        <f t="shared" si="16"/>
        <v/>
      </c>
      <c r="AW88" s="4" t="str">
        <f t="shared" si="18"/>
        <v/>
      </c>
      <c r="AX88" s="4" t="str">
        <f t="shared" si="19"/>
        <v/>
      </c>
      <c r="AY88" s="4" t="str">
        <f t="shared" si="20"/>
        <v/>
      </c>
      <c r="BC88" s="4"/>
      <c r="BD88" s="4"/>
      <c r="BE88" s="4"/>
      <c r="BF88" s="4"/>
      <c r="BG88" s="4"/>
      <c r="BH88" s="4"/>
      <c r="BI88" s="4"/>
      <c r="BJ88" s="4"/>
      <c r="BK88" s="4"/>
      <c r="BL88" s="4"/>
    </row>
    <row r="89" spans="42:64" x14ac:dyDescent="0.25">
      <c r="AP89" s="9">
        <v>73</v>
      </c>
      <c r="AQ89" s="9"/>
      <c r="AR89" s="7" t="s">
        <v>218</v>
      </c>
      <c r="AS89" s="4" t="str">
        <f t="shared" si="17"/>
        <v/>
      </c>
      <c r="AT89" s="4" t="str">
        <f t="shared" si="14"/>
        <v/>
      </c>
      <c r="AU89" s="4" t="str">
        <f t="shared" si="15"/>
        <v/>
      </c>
      <c r="AV89" s="4" t="str">
        <f t="shared" si="16"/>
        <v/>
      </c>
      <c r="AW89" s="4" t="str">
        <f t="shared" si="18"/>
        <v/>
      </c>
      <c r="AX89" s="4" t="str">
        <f t="shared" si="19"/>
        <v/>
      </c>
      <c r="AY89" s="4" t="str">
        <f t="shared" si="20"/>
        <v/>
      </c>
      <c r="BC89" s="4"/>
      <c r="BD89" s="4"/>
      <c r="BE89" s="4"/>
      <c r="BF89" s="4"/>
      <c r="BG89" s="4"/>
      <c r="BH89" s="4"/>
      <c r="BI89" s="4"/>
      <c r="BJ89" s="4"/>
      <c r="BK89" s="4"/>
      <c r="BL89" s="4"/>
    </row>
    <row r="90" spans="42:64" x14ac:dyDescent="0.25">
      <c r="AP90" s="9">
        <v>74</v>
      </c>
      <c r="AQ90" s="9"/>
      <c r="AR90" s="7" t="s">
        <v>218</v>
      </c>
      <c r="AS90" s="4" t="str">
        <f t="shared" si="17"/>
        <v/>
      </c>
      <c r="AT90" s="4" t="str">
        <f t="shared" si="14"/>
        <v/>
      </c>
      <c r="AU90" s="4" t="str">
        <f t="shared" si="15"/>
        <v/>
      </c>
      <c r="AV90" s="4" t="str">
        <f t="shared" si="16"/>
        <v/>
      </c>
      <c r="AW90" s="4" t="str">
        <f t="shared" si="18"/>
        <v/>
      </c>
      <c r="AX90" s="4" t="str">
        <f t="shared" si="19"/>
        <v/>
      </c>
      <c r="AY90" s="4" t="str">
        <f t="shared" si="20"/>
        <v/>
      </c>
      <c r="BC90" s="4"/>
      <c r="BD90" s="4"/>
      <c r="BE90" s="4"/>
      <c r="BF90" s="4"/>
      <c r="BG90" s="4"/>
      <c r="BH90" s="4"/>
      <c r="BI90" s="4"/>
      <c r="BJ90" s="4"/>
      <c r="BK90" s="4"/>
      <c r="BL90" s="4"/>
    </row>
    <row r="91" spans="42:64" x14ac:dyDescent="0.25">
      <c r="AP91" s="9">
        <v>75</v>
      </c>
      <c r="AQ91" s="9"/>
      <c r="AR91" s="7" t="s">
        <v>218</v>
      </c>
      <c r="AS91" s="4" t="str">
        <f t="shared" si="17"/>
        <v/>
      </c>
      <c r="AT91" s="4" t="str">
        <f t="shared" si="14"/>
        <v/>
      </c>
      <c r="AU91" s="4" t="str">
        <f t="shared" si="15"/>
        <v/>
      </c>
      <c r="AV91" s="4" t="str">
        <f t="shared" si="16"/>
        <v/>
      </c>
      <c r="AW91" s="4" t="str">
        <f t="shared" si="18"/>
        <v/>
      </c>
      <c r="AX91" s="4" t="str">
        <f t="shared" si="19"/>
        <v/>
      </c>
      <c r="AY91" s="4" t="str">
        <f t="shared" si="20"/>
        <v/>
      </c>
      <c r="BC91" s="4"/>
      <c r="BD91" s="4"/>
      <c r="BE91" s="4"/>
      <c r="BF91" s="4"/>
      <c r="BG91" s="4"/>
      <c r="BH91" s="4"/>
      <c r="BI91" s="4"/>
      <c r="BJ91" s="4"/>
      <c r="BK91" s="4"/>
      <c r="BL91" s="4"/>
    </row>
    <row r="92" spans="42:64" x14ac:dyDescent="0.25">
      <c r="AP92" s="9">
        <v>76</v>
      </c>
      <c r="AQ92" s="9"/>
      <c r="AR92" s="7" t="s">
        <v>218</v>
      </c>
      <c r="AS92" s="4" t="str">
        <f t="shared" si="17"/>
        <v/>
      </c>
      <c r="AT92" s="4" t="str">
        <f t="shared" si="14"/>
        <v/>
      </c>
      <c r="AU92" s="4" t="str">
        <f t="shared" si="15"/>
        <v/>
      </c>
      <c r="AV92" s="4" t="str">
        <f t="shared" si="16"/>
        <v/>
      </c>
      <c r="AW92" s="4" t="str">
        <f t="shared" si="18"/>
        <v/>
      </c>
      <c r="AX92" s="4" t="str">
        <f t="shared" si="19"/>
        <v/>
      </c>
      <c r="AY92" s="4" t="str">
        <f t="shared" si="20"/>
        <v/>
      </c>
      <c r="BC92" s="4"/>
      <c r="BD92" s="4"/>
      <c r="BE92" s="4"/>
      <c r="BF92" s="4"/>
      <c r="BG92" s="4"/>
      <c r="BH92" s="4"/>
      <c r="BI92" s="4"/>
      <c r="BJ92" s="4"/>
      <c r="BK92" s="4"/>
      <c r="BL92" s="4"/>
    </row>
    <row r="93" spans="42:64" x14ac:dyDescent="0.25">
      <c r="AP93" s="9">
        <v>77</v>
      </c>
      <c r="AQ93" s="9"/>
      <c r="AR93" s="7" t="s">
        <v>218</v>
      </c>
      <c r="AS93" s="4" t="str">
        <f t="shared" si="17"/>
        <v/>
      </c>
      <c r="AT93" s="4" t="str">
        <f t="shared" si="14"/>
        <v/>
      </c>
      <c r="AU93" s="4" t="str">
        <f t="shared" si="15"/>
        <v/>
      </c>
      <c r="AV93" s="4" t="str">
        <f t="shared" si="16"/>
        <v/>
      </c>
      <c r="AW93" s="4" t="str">
        <f t="shared" si="18"/>
        <v/>
      </c>
      <c r="AX93" s="4" t="str">
        <f t="shared" si="19"/>
        <v/>
      </c>
      <c r="AY93" s="4" t="str">
        <f t="shared" si="20"/>
        <v/>
      </c>
      <c r="BC93" s="4"/>
      <c r="BD93" s="4"/>
      <c r="BE93" s="4"/>
      <c r="BF93" s="4"/>
      <c r="BG93" s="4"/>
      <c r="BH93" s="4"/>
      <c r="BI93" s="4"/>
      <c r="BJ93" s="4"/>
      <c r="BK93" s="4"/>
      <c r="BL93" s="4"/>
    </row>
    <row r="94" spans="42:64" x14ac:dyDescent="0.25">
      <c r="AP94" s="9">
        <v>78</v>
      </c>
      <c r="AQ94" s="9"/>
      <c r="AR94" s="7" t="s">
        <v>218</v>
      </c>
      <c r="AS94" s="4" t="str">
        <f t="shared" si="17"/>
        <v/>
      </c>
      <c r="AT94" s="4" t="str">
        <f t="shared" si="14"/>
        <v/>
      </c>
      <c r="AU94" s="4" t="str">
        <f t="shared" si="15"/>
        <v/>
      </c>
      <c r="AV94" s="4" t="str">
        <f t="shared" si="16"/>
        <v/>
      </c>
      <c r="AW94" s="4" t="str">
        <f t="shared" si="18"/>
        <v/>
      </c>
      <c r="AX94" s="4" t="str">
        <f t="shared" si="19"/>
        <v/>
      </c>
      <c r="AY94" s="4" t="str">
        <f t="shared" si="20"/>
        <v/>
      </c>
      <c r="BC94" s="4"/>
      <c r="BD94" s="4"/>
      <c r="BE94" s="4"/>
      <c r="BF94" s="4"/>
      <c r="BG94" s="4"/>
      <c r="BH94" s="4"/>
      <c r="BI94" s="4"/>
      <c r="BJ94" s="4"/>
      <c r="BK94" s="4"/>
      <c r="BL94" s="4"/>
    </row>
    <row r="95" spans="42:64" x14ac:dyDescent="0.25">
      <c r="AP95" s="9">
        <v>79</v>
      </c>
      <c r="AQ95" s="9"/>
      <c r="AR95" s="7" t="s">
        <v>218</v>
      </c>
      <c r="AS95" s="4" t="str">
        <f t="shared" si="17"/>
        <v/>
      </c>
      <c r="AT95" s="4" t="str">
        <f t="shared" si="14"/>
        <v/>
      </c>
      <c r="AU95" s="4" t="str">
        <f t="shared" si="15"/>
        <v/>
      </c>
      <c r="AV95" s="4" t="str">
        <f t="shared" si="16"/>
        <v/>
      </c>
      <c r="AW95" s="4" t="str">
        <f t="shared" si="18"/>
        <v/>
      </c>
      <c r="AX95" s="4" t="str">
        <f t="shared" si="19"/>
        <v/>
      </c>
      <c r="AY95" s="4" t="str">
        <f t="shared" si="20"/>
        <v/>
      </c>
      <c r="BC95" s="4"/>
      <c r="BD95" s="4"/>
      <c r="BE95" s="4"/>
      <c r="BF95" s="4"/>
      <c r="BG95" s="4"/>
      <c r="BH95" s="4"/>
      <c r="BI95" s="4"/>
      <c r="BJ95" s="4"/>
      <c r="BK95" s="4"/>
      <c r="BL95" s="4"/>
    </row>
    <row r="96" spans="42:64" x14ac:dyDescent="0.25">
      <c r="AP96" s="9">
        <v>80</v>
      </c>
      <c r="AQ96" s="9"/>
      <c r="AR96" s="7" t="s">
        <v>218</v>
      </c>
      <c r="AS96" s="4" t="str">
        <f t="shared" si="17"/>
        <v/>
      </c>
      <c r="AT96" s="4" t="str">
        <f t="shared" si="14"/>
        <v/>
      </c>
      <c r="AU96" s="4" t="str">
        <f t="shared" si="15"/>
        <v/>
      </c>
      <c r="AV96" s="4" t="str">
        <f t="shared" si="16"/>
        <v/>
      </c>
      <c r="AW96" s="4" t="str">
        <f t="shared" si="18"/>
        <v/>
      </c>
      <c r="AX96" s="4" t="str">
        <f t="shared" si="19"/>
        <v/>
      </c>
      <c r="AY96" s="4" t="str">
        <f t="shared" si="20"/>
        <v/>
      </c>
      <c r="BC96" s="4"/>
      <c r="BD96" s="4"/>
      <c r="BE96" s="4"/>
      <c r="BF96" s="4"/>
      <c r="BG96" s="4"/>
      <c r="BH96" s="4"/>
      <c r="BI96" s="4"/>
      <c r="BJ96" s="4"/>
      <c r="BK96" s="4"/>
      <c r="BL96" s="4"/>
    </row>
    <row r="97" spans="42:64" x14ac:dyDescent="0.25">
      <c r="AP97" s="9">
        <v>81</v>
      </c>
      <c r="AQ97" s="9"/>
      <c r="AR97" s="7" t="s">
        <v>218</v>
      </c>
      <c r="AS97" s="4" t="str">
        <f t="shared" si="17"/>
        <v/>
      </c>
      <c r="AT97" s="4" t="str">
        <f t="shared" si="14"/>
        <v/>
      </c>
      <c r="AU97" s="4" t="str">
        <f t="shared" si="15"/>
        <v/>
      </c>
      <c r="AV97" s="4" t="str">
        <f t="shared" si="16"/>
        <v/>
      </c>
      <c r="AW97" s="4" t="str">
        <f t="shared" si="18"/>
        <v/>
      </c>
      <c r="AX97" s="4" t="str">
        <f t="shared" si="19"/>
        <v/>
      </c>
      <c r="AY97" s="4" t="str">
        <f t="shared" si="20"/>
        <v/>
      </c>
      <c r="BC97" s="4"/>
      <c r="BD97" s="4"/>
      <c r="BE97" s="4"/>
      <c r="BF97" s="4"/>
      <c r="BG97" s="4"/>
      <c r="BH97" s="4"/>
      <c r="BI97" s="4"/>
      <c r="BJ97" s="4"/>
      <c r="BK97" s="4"/>
      <c r="BL97" s="4"/>
    </row>
    <row r="98" spans="42:64" x14ac:dyDescent="0.25">
      <c r="AP98" s="9">
        <v>82</v>
      </c>
      <c r="AQ98" s="9"/>
      <c r="AR98" s="7" t="s">
        <v>218</v>
      </c>
      <c r="AS98" s="4" t="str">
        <f t="shared" si="17"/>
        <v/>
      </c>
      <c r="AT98" s="4" t="str">
        <f t="shared" si="14"/>
        <v/>
      </c>
      <c r="AU98" s="4" t="str">
        <f t="shared" si="15"/>
        <v/>
      </c>
      <c r="AV98" s="4" t="str">
        <f t="shared" si="16"/>
        <v/>
      </c>
      <c r="AW98" s="4" t="str">
        <f t="shared" si="18"/>
        <v/>
      </c>
      <c r="AX98" s="4" t="str">
        <f t="shared" si="19"/>
        <v/>
      </c>
      <c r="AY98" s="4" t="str">
        <f t="shared" si="20"/>
        <v/>
      </c>
      <c r="BC98" s="4"/>
      <c r="BD98" s="4"/>
      <c r="BE98" s="4"/>
      <c r="BF98" s="4"/>
      <c r="BG98" s="4"/>
      <c r="BH98" s="4"/>
      <c r="BI98" s="4"/>
      <c r="BJ98" s="4"/>
      <c r="BK98" s="4"/>
      <c r="BL98" s="4"/>
    </row>
    <row r="99" spans="42:64" x14ac:dyDescent="0.25">
      <c r="AP99" s="9">
        <v>83</v>
      </c>
      <c r="AQ99" s="9"/>
      <c r="AR99" s="7" t="s">
        <v>218</v>
      </c>
      <c r="AS99" s="4" t="str">
        <f t="shared" si="17"/>
        <v/>
      </c>
      <c r="AT99" s="4" t="str">
        <f t="shared" si="14"/>
        <v/>
      </c>
      <c r="AU99" s="4" t="str">
        <f t="shared" si="15"/>
        <v/>
      </c>
      <c r="AV99" s="4" t="str">
        <f t="shared" si="16"/>
        <v/>
      </c>
      <c r="AW99" s="4" t="str">
        <f t="shared" si="18"/>
        <v/>
      </c>
      <c r="AX99" s="4" t="str">
        <f t="shared" si="19"/>
        <v/>
      </c>
      <c r="AY99" s="4" t="str">
        <f t="shared" si="20"/>
        <v/>
      </c>
      <c r="BC99" s="4"/>
      <c r="BD99" s="4"/>
      <c r="BE99" s="4"/>
      <c r="BF99" s="4"/>
      <c r="BG99" s="4"/>
      <c r="BH99" s="4"/>
      <c r="BI99" s="4"/>
      <c r="BJ99" s="4"/>
      <c r="BK99" s="4"/>
      <c r="BL99" s="4"/>
    </row>
    <row r="100" spans="42:64" x14ac:dyDescent="0.25">
      <c r="AP100" s="9">
        <v>84</v>
      </c>
      <c r="AQ100" s="9"/>
      <c r="AR100" s="7" t="s">
        <v>218</v>
      </c>
      <c r="AS100" s="4" t="str">
        <f t="shared" si="17"/>
        <v/>
      </c>
      <c r="AT100" s="4" t="str">
        <f t="shared" si="14"/>
        <v/>
      </c>
      <c r="AU100" s="4" t="str">
        <f t="shared" si="15"/>
        <v/>
      </c>
      <c r="AV100" s="4" t="str">
        <f t="shared" si="16"/>
        <v/>
      </c>
      <c r="AW100" s="4" t="str">
        <f t="shared" si="18"/>
        <v/>
      </c>
      <c r="AX100" s="4" t="str">
        <f t="shared" si="19"/>
        <v/>
      </c>
      <c r="AY100" s="4" t="str">
        <f t="shared" si="20"/>
        <v/>
      </c>
      <c r="BC100" s="4"/>
      <c r="BD100" s="4"/>
      <c r="BE100" s="4"/>
      <c r="BF100" s="4"/>
      <c r="BG100" s="4"/>
      <c r="BH100" s="4"/>
      <c r="BI100" s="4"/>
      <c r="BJ100" s="4"/>
      <c r="BK100" s="4"/>
      <c r="BL100" s="4"/>
    </row>
    <row r="101" spans="42:64" x14ac:dyDescent="0.25">
      <c r="AP101" s="9">
        <v>85</v>
      </c>
      <c r="AQ101" s="9"/>
      <c r="AR101" s="7" t="s">
        <v>218</v>
      </c>
      <c r="AS101" s="4" t="str">
        <f t="shared" si="17"/>
        <v/>
      </c>
      <c r="AT101" s="4" t="str">
        <f t="shared" si="14"/>
        <v/>
      </c>
      <c r="AU101" s="4" t="str">
        <f t="shared" si="15"/>
        <v/>
      </c>
      <c r="AV101" s="4" t="str">
        <f t="shared" si="16"/>
        <v/>
      </c>
      <c r="AW101" s="4" t="str">
        <f t="shared" si="18"/>
        <v/>
      </c>
      <c r="AX101" s="4" t="str">
        <f t="shared" si="19"/>
        <v/>
      </c>
      <c r="AY101" s="4" t="str">
        <f t="shared" si="20"/>
        <v/>
      </c>
      <c r="BC101" s="4"/>
      <c r="BD101" s="4"/>
      <c r="BE101" s="4"/>
      <c r="BF101" s="4"/>
      <c r="BG101" s="4"/>
      <c r="BH101" s="4"/>
      <c r="BI101" s="4"/>
      <c r="BJ101" s="4"/>
      <c r="BK101" s="4"/>
      <c r="BL101" s="4"/>
    </row>
    <row r="102" spans="42:64" x14ac:dyDescent="0.25">
      <c r="AP102" s="9">
        <v>86</v>
      </c>
      <c r="AQ102" s="9"/>
      <c r="AR102" s="7" t="s">
        <v>218</v>
      </c>
      <c r="AS102" s="4" t="str">
        <f t="shared" si="17"/>
        <v/>
      </c>
      <c r="AT102" s="4" t="str">
        <f t="shared" si="14"/>
        <v/>
      </c>
      <c r="AU102" s="4" t="str">
        <f t="shared" si="15"/>
        <v/>
      </c>
      <c r="AV102" s="4" t="str">
        <f t="shared" si="16"/>
        <v/>
      </c>
      <c r="AW102" s="4" t="str">
        <f t="shared" si="18"/>
        <v/>
      </c>
      <c r="AX102" s="4" t="str">
        <f t="shared" si="19"/>
        <v/>
      </c>
      <c r="AY102" s="4" t="str">
        <f t="shared" si="20"/>
        <v/>
      </c>
      <c r="BC102" s="4"/>
      <c r="BD102" s="4"/>
      <c r="BE102" s="4"/>
      <c r="BF102" s="4"/>
      <c r="BG102" s="4"/>
      <c r="BH102" s="4"/>
      <c r="BI102" s="4"/>
      <c r="BJ102" s="4"/>
      <c r="BK102" s="4"/>
      <c r="BL102" s="4"/>
    </row>
    <row r="103" spans="42:64" x14ac:dyDescent="0.25">
      <c r="AP103" s="9">
        <v>87</v>
      </c>
      <c r="AQ103" s="9"/>
      <c r="AR103" s="7" t="s">
        <v>218</v>
      </c>
      <c r="AS103" s="4" t="str">
        <f t="shared" si="17"/>
        <v/>
      </c>
      <c r="AT103" s="4" t="str">
        <f t="shared" si="14"/>
        <v/>
      </c>
      <c r="AU103" s="4" t="str">
        <f t="shared" si="15"/>
        <v/>
      </c>
      <c r="AV103" s="4" t="str">
        <f t="shared" si="16"/>
        <v/>
      </c>
      <c r="AW103" s="4" t="str">
        <f t="shared" si="18"/>
        <v/>
      </c>
      <c r="AX103" s="4" t="str">
        <f t="shared" si="19"/>
        <v/>
      </c>
      <c r="AY103" s="4" t="str">
        <f t="shared" si="20"/>
        <v/>
      </c>
      <c r="BC103" s="4"/>
      <c r="BD103" s="4"/>
      <c r="BE103" s="4"/>
      <c r="BF103" s="4"/>
      <c r="BG103" s="4"/>
      <c r="BH103" s="4"/>
      <c r="BI103" s="4"/>
      <c r="BJ103" s="4"/>
      <c r="BK103" s="4"/>
      <c r="BL103" s="4"/>
    </row>
    <row r="104" spans="42:64" x14ac:dyDescent="0.25">
      <c r="AP104" s="9">
        <v>88</v>
      </c>
      <c r="AQ104" s="9"/>
      <c r="AR104" s="7" t="s">
        <v>218</v>
      </c>
      <c r="AS104" s="4" t="str">
        <f t="shared" si="17"/>
        <v/>
      </c>
      <c r="AT104" s="4" t="str">
        <f t="shared" si="14"/>
        <v/>
      </c>
      <c r="AU104" s="4" t="str">
        <f t="shared" si="15"/>
        <v/>
      </c>
      <c r="AV104" s="4" t="str">
        <f t="shared" si="16"/>
        <v/>
      </c>
      <c r="AW104" s="4" t="str">
        <f t="shared" si="18"/>
        <v/>
      </c>
      <c r="AX104" s="4" t="str">
        <f t="shared" si="19"/>
        <v/>
      </c>
      <c r="AY104" s="4" t="str">
        <f t="shared" si="20"/>
        <v/>
      </c>
      <c r="BC104" s="4"/>
      <c r="BD104" s="4"/>
      <c r="BE104" s="4"/>
      <c r="BF104" s="4"/>
      <c r="BG104" s="4"/>
      <c r="BH104" s="4"/>
      <c r="BI104" s="4"/>
      <c r="BJ104" s="4"/>
      <c r="BK104" s="4"/>
      <c r="BL104" s="4"/>
    </row>
    <row r="105" spans="42:64" x14ac:dyDescent="0.25">
      <c r="AP105" s="9">
        <v>89</v>
      </c>
      <c r="AQ105" s="9"/>
      <c r="AR105" s="7" t="s">
        <v>218</v>
      </c>
      <c r="AS105" s="4" t="str">
        <f t="shared" si="17"/>
        <v/>
      </c>
      <c r="AT105" s="4" t="str">
        <f t="shared" si="14"/>
        <v/>
      </c>
      <c r="AU105" s="4" t="str">
        <f t="shared" si="15"/>
        <v/>
      </c>
      <c r="AV105" s="4" t="str">
        <f t="shared" si="16"/>
        <v/>
      </c>
      <c r="AW105" s="4" t="str">
        <f t="shared" si="18"/>
        <v/>
      </c>
      <c r="AX105" s="4" t="str">
        <f t="shared" si="19"/>
        <v/>
      </c>
      <c r="AY105" s="4" t="str">
        <f t="shared" si="20"/>
        <v/>
      </c>
      <c r="BC105" s="4"/>
      <c r="BD105" s="4"/>
      <c r="BE105" s="4"/>
      <c r="BF105" s="4"/>
      <c r="BG105" s="4"/>
      <c r="BH105" s="4"/>
      <c r="BI105" s="4"/>
      <c r="BJ105" s="4"/>
      <c r="BK105" s="4"/>
      <c r="BL105" s="4"/>
    </row>
    <row r="106" spans="42:64" x14ac:dyDescent="0.25">
      <c r="AP106" s="9">
        <v>90</v>
      </c>
      <c r="AQ106" s="9"/>
      <c r="AR106" s="7" t="s">
        <v>218</v>
      </c>
      <c r="AS106" s="4" t="str">
        <f t="shared" si="17"/>
        <v/>
      </c>
      <c r="AT106" s="4" t="str">
        <f t="shared" si="14"/>
        <v/>
      </c>
      <c r="AU106" s="4" t="str">
        <f t="shared" si="15"/>
        <v/>
      </c>
      <c r="AV106" s="4" t="str">
        <f t="shared" si="16"/>
        <v/>
      </c>
      <c r="AW106" s="4" t="str">
        <f t="shared" si="18"/>
        <v/>
      </c>
      <c r="AX106" s="4" t="str">
        <f t="shared" si="19"/>
        <v/>
      </c>
      <c r="AY106" s="4" t="str">
        <f t="shared" si="20"/>
        <v/>
      </c>
      <c r="BC106" s="4"/>
      <c r="BD106" s="4"/>
      <c r="BE106" s="4"/>
      <c r="BF106" s="4"/>
      <c r="BG106" s="4"/>
      <c r="BH106" s="4"/>
      <c r="BI106" s="4"/>
      <c r="BJ106" s="4"/>
      <c r="BK106" s="4"/>
      <c r="BL106" s="4"/>
    </row>
    <row r="107" spans="42:64" x14ac:dyDescent="0.25">
      <c r="AP107" s="9">
        <v>91</v>
      </c>
      <c r="AQ107" s="9"/>
      <c r="AR107" s="7" t="s">
        <v>218</v>
      </c>
      <c r="AS107" s="4" t="str">
        <f t="shared" si="17"/>
        <v/>
      </c>
      <c r="AT107" s="4" t="str">
        <f t="shared" si="14"/>
        <v/>
      </c>
      <c r="AU107" s="4" t="str">
        <f t="shared" si="15"/>
        <v/>
      </c>
      <c r="AV107" s="4" t="str">
        <f t="shared" si="16"/>
        <v/>
      </c>
      <c r="AW107" s="4" t="str">
        <f t="shared" si="18"/>
        <v/>
      </c>
      <c r="AX107" s="4" t="str">
        <f t="shared" si="19"/>
        <v/>
      </c>
      <c r="AY107" s="4" t="str">
        <f t="shared" si="20"/>
        <v/>
      </c>
      <c r="BC107" s="4"/>
      <c r="BD107" s="4"/>
      <c r="BE107" s="4"/>
      <c r="BF107" s="4"/>
      <c r="BG107" s="4"/>
      <c r="BH107" s="4"/>
      <c r="BI107" s="4"/>
      <c r="BJ107" s="4"/>
      <c r="BK107" s="4"/>
      <c r="BL107" s="4"/>
    </row>
    <row r="108" spans="42:64" x14ac:dyDescent="0.25">
      <c r="AP108" s="9">
        <v>92</v>
      </c>
      <c r="AQ108" s="9"/>
      <c r="AR108" s="7" t="s">
        <v>218</v>
      </c>
      <c r="AS108" s="4" t="str">
        <f t="shared" si="17"/>
        <v/>
      </c>
      <c r="AT108" s="4" t="str">
        <f t="shared" si="14"/>
        <v/>
      </c>
      <c r="AU108" s="4" t="str">
        <f t="shared" si="15"/>
        <v/>
      </c>
      <c r="AV108" s="4" t="str">
        <f t="shared" si="16"/>
        <v/>
      </c>
      <c r="AW108" s="4" t="str">
        <f t="shared" si="18"/>
        <v/>
      </c>
      <c r="AX108" s="4" t="str">
        <f t="shared" si="19"/>
        <v/>
      </c>
      <c r="AY108" s="4" t="str">
        <f t="shared" si="20"/>
        <v/>
      </c>
      <c r="BC108" s="4"/>
      <c r="BD108" s="4"/>
      <c r="BE108" s="4"/>
      <c r="BF108" s="4"/>
      <c r="BG108" s="4"/>
      <c r="BH108" s="4"/>
      <c r="BI108" s="4"/>
      <c r="BJ108" s="4"/>
      <c r="BK108" s="4"/>
      <c r="BL108" s="4"/>
    </row>
    <row r="109" spans="42:64" x14ac:dyDescent="0.25">
      <c r="AP109" s="9">
        <v>93</v>
      </c>
      <c r="AQ109" s="9"/>
      <c r="AR109" s="7" t="s">
        <v>218</v>
      </c>
      <c r="AS109" s="4" t="str">
        <f t="shared" si="17"/>
        <v/>
      </c>
      <c r="AT109" s="4" t="str">
        <f t="shared" si="14"/>
        <v/>
      </c>
      <c r="AU109" s="4" t="str">
        <f t="shared" si="15"/>
        <v/>
      </c>
      <c r="AV109" s="4" t="str">
        <f t="shared" si="16"/>
        <v/>
      </c>
      <c r="AW109" s="4" t="str">
        <f t="shared" si="18"/>
        <v/>
      </c>
      <c r="AX109" s="4" t="str">
        <f t="shared" si="19"/>
        <v/>
      </c>
      <c r="AY109" s="4" t="str">
        <f t="shared" si="20"/>
        <v/>
      </c>
      <c r="BC109" s="4"/>
      <c r="BD109" s="4"/>
      <c r="BE109" s="4"/>
      <c r="BF109" s="4"/>
      <c r="BG109" s="4"/>
      <c r="BH109" s="4"/>
      <c r="BI109" s="4"/>
      <c r="BJ109" s="4"/>
      <c r="BK109" s="4"/>
      <c r="BL109" s="4"/>
    </row>
    <row r="110" spans="42:64" x14ac:dyDescent="0.25">
      <c r="AP110" s="9">
        <v>94</v>
      </c>
      <c r="AQ110" s="9"/>
      <c r="AR110" s="7" t="s">
        <v>218</v>
      </c>
      <c r="AS110" s="4" t="str">
        <f t="shared" si="17"/>
        <v/>
      </c>
      <c r="AT110" s="4" t="str">
        <f t="shared" si="14"/>
        <v/>
      </c>
      <c r="AU110" s="4" t="str">
        <f t="shared" si="15"/>
        <v/>
      </c>
      <c r="AV110" s="4" t="str">
        <f t="shared" si="16"/>
        <v/>
      </c>
      <c r="AW110" s="4" t="str">
        <f t="shared" si="18"/>
        <v/>
      </c>
      <c r="AX110" s="4" t="str">
        <f t="shared" si="19"/>
        <v/>
      </c>
      <c r="AY110" s="4" t="str">
        <f t="shared" si="20"/>
        <v/>
      </c>
      <c r="BC110" s="4"/>
      <c r="BD110" s="4"/>
      <c r="BE110" s="4"/>
      <c r="BF110" s="4"/>
      <c r="BG110" s="4"/>
      <c r="BH110" s="4"/>
      <c r="BI110" s="4"/>
      <c r="BJ110" s="4"/>
      <c r="BK110" s="4"/>
      <c r="BL110" s="4"/>
    </row>
    <row r="111" spans="42:64" x14ac:dyDescent="0.25">
      <c r="AP111" s="9">
        <v>95</v>
      </c>
      <c r="AQ111" s="9"/>
      <c r="AR111" s="7" t="s">
        <v>218</v>
      </c>
      <c r="AS111" s="4" t="str">
        <f t="shared" si="17"/>
        <v/>
      </c>
      <c r="AT111" s="4" t="str">
        <f t="shared" si="14"/>
        <v/>
      </c>
      <c r="AU111" s="4" t="str">
        <f t="shared" si="15"/>
        <v/>
      </c>
      <c r="AV111" s="4" t="str">
        <f t="shared" si="16"/>
        <v/>
      </c>
      <c r="AW111" s="4" t="str">
        <f t="shared" si="18"/>
        <v/>
      </c>
      <c r="AX111" s="4" t="str">
        <f t="shared" si="19"/>
        <v/>
      </c>
      <c r="AY111" s="4" t="str">
        <f t="shared" si="20"/>
        <v/>
      </c>
      <c r="BC111" s="4"/>
      <c r="BD111" s="4"/>
      <c r="BE111" s="4"/>
      <c r="BF111" s="4"/>
      <c r="BG111" s="4"/>
      <c r="BH111" s="4"/>
      <c r="BI111" s="4"/>
      <c r="BJ111" s="4"/>
      <c r="BK111" s="4"/>
      <c r="BL111" s="4"/>
    </row>
    <row r="112" spans="42:64" x14ac:dyDescent="0.25">
      <c r="AP112" s="9">
        <v>96</v>
      </c>
      <c r="AQ112" s="9"/>
      <c r="AR112" s="7" t="s">
        <v>218</v>
      </c>
      <c r="AS112" s="4" t="str">
        <f t="shared" si="17"/>
        <v/>
      </c>
      <c r="AT112" s="4" t="str">
        <f t="shared" si="14"/>
        <v/>
      </c>
      <c r="AU112" s="4" t="str">
        <f t="shared" si="15"/>
        <v/>
      </c>
      <c r="AV112" s="4" t="str">
        <f t="shared" si="16"/>
        <v/>
      </c>
      <c r="AW112" s="4" t="str">
        <f t="shared" si="18"/>
        <v/>
      </c>
      <c r="AX112" s="4" t="str">
        <f t="shared" si="19"/>
        <v/>
      </c>
      <c r="AY112" s="4" t="str">
        <f t="shared" si="20"/>
        <v/>
      </c>
      <c r="BC112" s="4"/>
      <c r="BD112" s="4"/>
      <c r="BE112" s="4"/>
      <c r="BF112" s="4"/>
      <c r="BG112" s="4"/>
      <c r="BH112" s="4"/>
      <c r="BI112" s="4"/>
      <c r="BJ112" s="4"/>
      <c r="BK112" s="4"/>
      <c r="BL112" s="4"/>
    </row>
    <row r="113" spans="42:64" x14ac:dyDescent="0.25">
      <c r="AP113" s="9">
        <v>97</v>
      </c>
      <c r="AQ113" s="9"/>
      <c r="AR113" s="7" t="s">
        <v>218</v>
      </c>
      <c r="AS113" s="4" t="str">
        <f t="shared" si="17"/>
        <v/>
      </c>
      <c r="AT113" s="4" t="str">
        <f t="shared" si="14"/>
        <v/>
      </c>
      <c r="AU113" s="4" t="str">
        <f t="shared" si="15"/>
        <v/>
      </c>
      <c r="AV113" s="4" t="str">
        <f t="shared" si="16"/>
        <v/>
      </c>
      <c r="AW113" s="4" t="str">
        <f t="shared" si="18"/>
        <v/>
      </c>
      <c r="AX113" s="4" t="str">
        <f t="shared" si="19"/>
        <v/>
      </c>
      <c r="AY113" s="4" t="str">
        <f t="shared" si="20"/>
        <v/>
      </c>
      <c r="BC113" s="4"/>
      <c r="BD113" s="4"/>
      <c r="BE113" s="4"/>
      <c r="BF113" s="4"/>
      <c r="BG113" s="4"/>
      <c r="BH113" s="4"/>
      <c r="BI113" s="4"/>
      <c r="BJ113" s="4"/>
      <c r="BK113" s="4"/>
      <c r="BL113" s="4"/>
    </row>
    <row r="114" spans="42:64" x14ac:dyDescent="0.25">
      <c r="AP114" s="9">
        <v>98</v>
      </c>
      <c r="AQ114" s="9"/>
      <c r="AR114" s="7" t="s">
        <v>218</v>
      </c>
      <c r="AS114" s="4" t="str">
        <f t="shared" si="17"/>
        <v/>
      </c>
      <c r="AT114" s="4" t="str">
        <f t="shared" si="14"/>
        <v/>
      </c>
      <c r="AU114" s="4" t="str">
        <f t="shared" si="15"/>
        <v/>
      </c>
      <c r="AV114" s="4" t="str">
        <f t="shared" si="16"/>
        <v/>
      </c>
      <c r="AW114" s="4" t="str">
        <f t="shared" si="18"/>
        <v/>
      </c>
      <c r="AX114" s="4" t="str">
        <f t="shared" si="19"/>
        <v/>
      </c>
      <c r="AY114" s="4" t="str">
        <f t="shared" si="20"/>
        <v/>
      </c>
      <c r="BC114" s="4"/>
      <c r="BD114" s="4"/>
      <c r="BE114" s="4"/>
      <c r="BF114" s="4"/>
      <c r="BG114" s="4"/>
      <c r="BH114" s="4"/>
      <c r="BI114" s="4"/>
      <c r="BJ114" s="4"/>
      <c r="BK114" s="4"/>
      <c r="BL114" s="4"/>
    </row>
    <row r="115" spans="42:64" x14ac:dyDescent="0.25">
      <c r="AP115" s="9">
        <v>99</v>
      </c>
      <c r="AQ115" s="9"/>
      <c r="AR115" s="7" t="s">
        <v>218</v>
      </c>
      <c r="AS115" s="4" t="str">
        <f t="shared" si="17"/>
        <v/>
      </c>
      <c r="AT115" s="4" t="str">
        <f t="shared" si="14"/>
        <v/>
      </c>
      <c r="AU115" s="4" t="str">
        <f t="shared" si="15"/>
        <v/>
      </c>
      <c r="AV115" s="4" t="str">
        <f t="shared" si="16"/>
        <v/>
      </c>
      <c r="AW115" s="4" t="str">
        <f t="shared" si="18"/>
        <v/>
      </c>
      <c r="AX115" s="4" t="str">
        <f t="shared" si="19"/>
        <v/>
      </c>
      <c r="AY115" s="4" t="str">
        <f t="shared" si="20"/>
        <v/>
      </c>
      <c r="BC115" s="4"/>
      <c r="BD115" s="4"/>
      <c r="BE115" s="4"/>
      <c r="BF115" s="4"/>
      <c r="BG115" s="4"/>
      <c r="BH115" s="4"/>
      <c r="BI115" s="4"/>
      <c r="BJ115" s="4"/>
      <c r="BK115" s="4"/>
      <c r="BL115" s="4"/>
    </row>
    <row r="116" spans="42:64" x14ac:dyDescent="0.25">
      <c r="AP116" s="9">
        <v>100</v>
      </c>
      <c r="AQ116" s="9"/>
      <c r="AR116" s="7" t="s">
        <v>218</v>
      </c>
      <c r="AS116" s="4" t="str">
        <f t="shared" si="17"/>
        <v/>
      </c>
      <c r="AT116" s="4" t="str">
        <f t="shared" si="14"/>
        <v/>
      </c>
      <c r="AU116" s="4" t="str">
        <f t="shared" si="15"/>
        <v/>
      </c>
      <c r="AV116" s="4" t="str">
        <f t="shared" si="16"/>
        <v/>
      </c>
      <c r="AW116" s="4" t="str">
        <f t="shared" si="18"/>
        <v/>
      </c>
      <c r="AX116" s="4" t="str">
        <f t="shared" si="19"/>
        <v/>
      </c>
      <c r="AY116" s="4" t="str">
        <f t="shared" si="20"/>
        <v/>
      </c>
      <c r="BC116" s="4"/>
      <c r="BD116" s="4"/>
      <c r="BE116" s="4"/>
      <c r="BF116" s="4"/>
      <c r="BG116" s="4"/>
      <c r="BH116" s="4"/>
      <c r="BI116" s="4"/>
      <c r="BJ116" s="4"/>
      <c r="BK116" s="4"/>
      <c r="BL116" s="4"/>
    </row>
  </sheetData>
  <phoneticPr fontId="6" type="noConversion"/>
  <conditionalFormatting sqref="AP12:AP500">
    <cfRule type="expression" dxfId="2" priority="3">
      <formula>IF($AR$7="Prices",TRUE,FALSE)</formula>
    </cfRule>
  </conditionalFormatting>
  <conditionalFormatting sqref="AQ12:AQ500">
    <cfRule type="expression" dxfId="1" priority="2">
      <formula>IF($AR$7="Stock",TRUE,FALSE)</formula>
    </cfRule>
  </conditionalFormatting>
  <conditionalFormatting sqref="AS12:AY500">
    <cfRule type="expression" dxfId="0" priority="1">
      <formula>IF($AY12="Yes",TRUE,FALSE)</formula>
    </cfRule>
  </conditionalFormatting>
  <dataValidations count="2">
    <dataValidation type="list" allowBlank="1" showInputMessage="1" showErrorMessage="1" sqref="AH12:AH31" xr:uid="{3BADCCB1-AFD9-4B2E-89B2-8432BCB0F340}">
      <formula1>"True,False"</formula1>
    </dataValidation>
    <dataValidation type="list" allowBlank="1" showInputMessage="1" showErrorMessage="1" sqref="B12:C31 AR12:AR116" xr:uid="{363EEDC9-B1AA-4B85-A474-F10CEA7F3DE3}">
      <formula1>"Yes, No"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2490F5B-B4CA-47BF-A1FD-FCA32C4BDE94}">
          <x14:formula1>
            <xm:f>INDIRECT('99. Dowdowns'!$G$4)</xm:f>
          </x14:formula1>
          <xm:sqref>S12:W31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16F67-DD63-463E-920C-9ACC9E49F12A}">
  <sheetPr>
    <tabColor rgb="FFFF0000"/>
  </sheetPr>
  <dimension ref="A1"/>
  <sheetViews>
    <sheetView workbookViewId="0">
      <selection activeCell="P24" sqref="P2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89022-0CA3-4BE7-BA67-0DF15721A001}">
  <dimension ref="B1:E21"/>
  <sheetViews>
    <sheetView workbookViewId="0">
      <selection activeCell="C18" sqref="C18"/>
    </sheetView>
  </sheetViews>
  <sheetFormatPr defaultRowHeight="15" x14ac:dyDescent="0.25"/>
  <cols>
    <col min="3" max="3" width="52.7109375" customWidth="1"/>
  </cols>
  <sheetData>
    <row r="1" spans="2:5" s="1" customFormat="1" x14ac:dyDescent="0.25"/>
    <row r="2" spans="2:5" s="1" customFormat="1" x14ac:dyDescent="0.25"/>
    <row r="3" spans="2:5" ht="5.0999999999999996" customHeight="1" x14ac:dyDescent="0.25"/>
    <row r="4" spans="2:5" x14ac:dyDescent="0.25">
      <c r="C4" t="s">
        <v>0</v>
      </c>
    </row>
    <row r="5" spans="2:5" x14ac:dyDescent="0.25">
      <c r="C5" t="s">
        <v>1</v>
      </c>
    </row>
    <row r="6" spans="2:5" x14ac:dyDescent="0.25">
      <c r="C6" t="s">
        <v>10</v>
      </c>
    </row>
    <row r="7" spans="2:5" ht="5.0999999999999996" customHeight="1" x14ac:dyDescent="0.25"/>
    <row r="8" spans="2:5" s="1" customFormat="1" x14ac:dyDescent="0.25"/>
    <row r="9" spans="2:5" ht="5.0999999999999996" customHeight="1" x14ac:dyDescent="0.25"/>
    <row r="10" spans="2:5" x14ac:dyDescent="0.25">
      <c r="C10" t="s">
        <v>2</v>
      </c>
      <c r="E10" t="s">
        <v>3</v>
      </c>
    </row>
    <row r="11" spans="2:5" x14ac:dyDescent="0.25">
      <c r="B11">
        <v>0</v>
      </c>
      <c r="C11" t="s">
        <v>8</v>
      </c>
      <c r="E11" t="s">
        <v>9</v>
      </c>
    </row>
    <row r="12" spans="2:5" x14ac:dyDescent="0.25">
      <c r="B12">
        <v>1</v>
      </c>
      <c r="C12" t="s">
        <v>4</v>
      </c>
      <c r="E12" t="s">
        <v>23</v>
      </c>
    </row>
    <row r="13" spans="2:5" x14ac:dyDescent="0.25">
      <c r="B13">
        <v>2</v>
      </c>
      <c r="C13" t="s">
        <v>5</v>
      </c>
      <c r="E13" t="s">
        <v>24</v>
      </c>
    </row>
    <row r="14" spans="2:5" x14ac:dyDescent="0.25">
      <c r="B14">
        <v>3</v>
      </c>
      <c r="C14" t="s">
        <v>6</v>
      </c>
      <c r="E14" t="s">
        <v>25</v>
      </c>
    </row>
    <row r="15" spans="2:5" x14ac:dyDescent="0.25">
      <c r="B15">
        <v>4</v>
      </c>
      <c r="C15" t="s">
        <v>7</v>
      </c>
      <c r="E15" t="s">
        <v>26</v>
      </c>
    </row>
    <row r="19" spans="3:3" x14ac:dyDescent="0.25">
      <c r="C19" t="s">
        <v>27</v>
      </c>
    </row>
    <row r="20" spans="3:3" x14ac:dyDescent="0.25">
      <c r="C20" t="s">
        <v>28</v>
      </c>
    </row>
    <row r="21" spans="3:3" x14ac:dyDescent="0.25">
      <c r="C2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0276B-8ABD-433D-81B0-92F5ADFB8444}">
  <sheetPr>
    <tabColor theme="7"/>
  </sheetPr>
  <dimension ref="B1:C13"/>
  <sheetViews>
    <sheetView tabSelected="1" workbookViewId="0">
      <selection activeCell="E9" sqref="E9"/>
    </sheetView>
  </sheetViews>
  <sheetFormatPr defaultRowHeight="15" x14ac:dyDescent="0.25"/>
  <cols>
    <col min="2" max="2" width="18.85546875" bestFit="1" customWidth="1"/>
    <col min="3" max="3" width="43.85546875" bestFit="1" customWidth="1"/>
  </cols>
  <sheetData>
    <row r="1" spans="2:3" s="1" customFormat="1" x14ac:dyDescent="0.25"/>
    <row r="2" spans="2:3" s="1" customFormat="1" x14ac:dyDescent="0.25">
      <c r="B2" s="1" t="s">
        <v>22</v>
      </c>
    </row>
    <row r="4" spans="2:3" x14ac:dyDescent="0.25">
      <c r="B4" s="5" t="s">
        <v>11</v>
      </c>
      <c r="C4" s="6" t="s">
        <v>220</v>
      </c>
    </row>
    <row r="5" spans="2:3" x14ac:dyDescent="0.25">
      <c r="B5" s="5" t="s">
        <v>12</v>
      </c>
      <c r="C5" s="7"/>
    </row>
    <row r="6" spans="2:3" x14ac:dyDescent="0.25">
      <c r="B6" s="5" t="s">
        <v>13</v>
      </c>
      <c r="C6" s="7"/>
    </row>
    <row r="7" spans="2:3" x14ac:dyDescent="0.25">
      <c r="B7" s="5" t="s">
        <v>14</v>
      </c>
      <c r="C7" s="8" t="s">
        <v>18</v>
      </c>
    </row>
    <row r="8" spans="2:3" x14ac:dyDescent="0.25">
      <c r="B8" s="5" t="s">
        <v>15</v>
      </c>
      <c r="C8" s="9" t="s">
        <v>19</v>
      </c>
    </row>
    <row r="9" spans="2:3" x14ac:dyDescent="0.25">
      <c r="B9" s="5" t="s">
        <v>16</v>
      </c>
      <c r="C9" s="9">
        <v>100</v>
      </c>
    </row>
    <row r="10" spans="2:3" x14ac:dyDescent="0.25">
      <c r="B10" s="5" t="s">
        <v>17</v>
      </c>
      <c r="C10" s="8" t="s">
        <v>18</v>
      </c>
    </row>
    <row r="12" spans="2:3" x14ac:dyDescent="0.25">
      <c r="B12" s="3" t="s">
        <v>21</v>
      </c>
      <c r="C12" s="2"/>
    </row>
    <row r="13" spans="2:3" x14ac:dyDescent="0.25">
      <c r="B13" t="s">
        <v>20</v>
      </c>
    </row>
  </sheetData>
  <hyperlinks>
    <hyperlink ref="C4" r:id="rId1" display="https://www.albertobenitoibericos.es/" xr:uid="{DC2B155A-5346-4F37-B478-75FD078E8D5F}"/>
    <hyperlink ref="E4" r:id="rId2" display="https://www.albertobenitoibericos.es/" xr:uid="{06AEBDCC-AB29-4EAB-B72A-64BC24C4A254}"/>
  </hyperlinks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50917-90B5-484B-88A9-50109457BA2F}">
  <sheetPr>
    <tabColor theme="6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523C0-AD83-4B96-9656-CE04A8E487FA}">
  <sheetPr>
    <tabColor theme="6" tint="0.59999389629810485"/>
  </sheetPr>
  <dimension ref="B1:K30"/>
  <sheetViews>
    <sheetView workbookViewId="0">
      <selection activeCell="F5" sqref="F5"/>
    </sheetView>
  </sheetViews>
  <sheetFormatPr defaultRowHeight="15" x14ac:dyDescent="0.25"/>
  <cols>
    <col min="2" max="2" width="3.85546875" customWidth="1"/>
    <col min="3" max="3" width="10" customWidth="1"/>
    <col min="4" max="4" width="33.42578125" bestFit="1" customWidth="1"/>
    <col min="5" max="5" width="12" bestFit="1" customWidth="1"/>
    <col min="6" max="6" width="13.42578125" bestFit="1" customWidth="1"/>
    <col min="7" max="7" width="9.85546875" bestFit="1" customWidth="1"/>
    <col min="8" max="8" width="10.5703125" bestFit="1" customWidth="1"/>
    <col min="9" max="9" width="14" bestFit="1" customWidth="1"/>
    <col min="10" max="10" width="82.140625" bestFit="1" customWidth="1"/>
    <col min="11" max="11" width="18.42578125" bestFit="1" customWidth="1"/>
  </cols>
  <sheetData>
    <row r="1" spans="2:11" s="10" customFormat="1" x14ac:dyDescent="0.25"/>
    <row r="2" spans="2:11" s="10" customFormat="1" x14ac:dyDescent="0.25">
      <c r="B2" s="18" t="str">
        <f>"Products information from the website: "&amp;config!C4</f>
        <v>Products information from the website: https://www.&lt;&lt;your website&gt;&gt;.com/</v>
      </c>
    </row>
    <row r="5" spans="2:11" x14ac:dyDescent="0.25">
      <c r="C5" t="s">
        <v>31</v>
      </c>
      <c r="D5" t="s">
        <v>32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 spans="2:11" x14ac:dyDescent="0.25">
      <c r="B6">
        <v>0</v>
      </c>
      <c r="C6">
        <v>17084</v>
      </c>
      <c r="D6" t="s">
        <v>136</v>
      </c>
      <c r="E6">
        <v>1000</v>
      </c>
      <c r="F6">
        <v>200</v>
      </c>
      <c r="G6">
        <v>0</v>
      </c>
      <c r="H6">
        <v>15</v>
      </c>
      <c r="I6" t="s">
        <v>43</v>
      </c>
      <c r="J6" t="s">
        <v>221</v>
      </c>
      <c r="K6" t="s">
        <v>212</v>
      </c>
    </row>
    <row r="7" spans="2:11" x14ac:dyDescent="0.25">
      <c r="B7">
        <v>1</v>
      </c>
      <c r="C7">
        <v>16181</v>
      </c>
      <c r="D7" t="s">
        <v>44</v>
      </c>
      <c r="E7">
        <v>1000</v>
      </c>
      <c r="G7">
        <v>0</v>
      </c>
      <c r="H7">
        <v>28</v>
      </c>
      <c r="I7" t="s">
        <v>45</v>
      </c>
      <c r="J7" t="s">
        <v>222</v>
      </c>
      <c r="K7" t="s">
        <v>46</v>
      </c>
    </row>
    <row r="8" spans="2:11" x14ac:dyDescent="0.25">
      <c r="B8">
        <v>2</v>
      </c>
      <c r="C8">
        <v>16175</v>
      </c>
      <c r="D8" t="s">
        <v>47</v>
      </c>
      <c r="E8">
        <v>1000</v>
      </c>
      <c r="G8">
        <v>0</v>
      </c>
      <c r="H8">
        <v>28</v>
      </c>
      <c r="I8" t="s">
        <v>45</v>
      </c>
      <c r="J8" t="s">
        <v>223</v>
      </c>
      <c r="K8" t="s">
        <v>48</v>
      </c>
    </row>
    <row r="9" spans="2:11" x14ac:dyDescent="0.25">
      <c r="B9">
        <v>3</v>
      </c>
      <c r="C9">
        <v>16170</v>
      </c>
      <c r="D9" t="s">
        <v>49</v>
      </c>
      <c r="E9">
        <v>190</v>
      </c>
      <c r="G9">
        <v>0</v>
      </c>
      <c r="H9">
        <v>28</v>
      </c>
      <c r="I9" t="s">
        <v>45</v>
      </c>
      <c r="J9" t="s">
        <v>224</v>
      </c>
      <c r="K9" t="s">
        <v>50</v>
      </c>
    </row>
    <row r="10" spans="2:11" x14ac:dyDescent="0.25">
      <c r="B10">
        <v>4</v>
      </c>
      <c r="C10">
        <v>16165</v>
      </c>
      <c r="D10" t="s">
        <v>51</v>
      </c>
      <c r="E10">
        <v>410</v>
      </c>
      <c r="G10">
        <v>0</v>
      </c>
      <c r="H10">
        <v>28</v>
      </c>
      <c r="I10" t="s">
        <v>45</v>
      </c>
      <c r="J10" t="s">
        <v>225</v>
      </c>
      <c r="K10" t="s">
        <v>52</v>
      </c>
    </row>
    <row r="11" spans="2:11" x14ac:dyDescent="0.25">
      <c r="B11">
        <v>5</v>
      </c>
      <c r="C11">
        <v>16160</v>
      </c>
      <c r="D11" t="s">
        <v>53</v>
      </c>
      <c r="E11">
        <v>275</v>
      </c>
      <c r="G11">
        <v>0</v>
      </c>
      <c r="H11">
        <v>28</v>
      </c>
      <c r="I11" t="s">
        <v>45</v>
      </c>
      <c r="J11" t="s">
        <v>226</v>
      </c>
      <c r="K11" t="s">
        <v>54</v>
      </c>
    </row>
    <row r="12" spans="2:11" x14ac:dyDescent="0.25">
      <c r="B12">
        <v>6</v>
      </c>
      <c r="C12">
        <v>16153</v>
      </c>
      <c r="D12" t="s">
        <v>55</v>
      </c>
      <c r="E12">
        <v>360</v>
      </c>
      <c r="G12">
        <v>0</v>
      </c>
      <c r="H12">
        <v>28</v>
      </c>
      <c r="I12" t="s">
        <v>45</v>
      </c>
      <c r="J12" t="s">
        <v>227</v>
      </c>
      <c r="K12" t="s">
        <v>56</v>
      </c>
    </row>
    <row r="13" spans="2:11" x14ac:dyDescent="0.25">
      <c r="B13">
        <v>7</v>
      </c>
      <c r="C13">
        <v>16146</v>
      </c>
      <c r="D13" t="s">
        <v>57</v>
      </c>
      <c r="E13">
        <v>415</v>
      </c>
      <c r="G13">
        <v>0</v>
      </c>
      <c r="H13">
        <v>28</v>
      </c>
      <c r="I13" t="s">
        <v>45</v>
      </c>
      <c r="J13" t="s">
        <v>228</v>
      </c>
      <c r="K13" t="s">
        <v>58</v>
      </c>
    </row>
    <row r="14" spans="2:11" x14ac:dyDescent="0.25">
      <c r="B14">
        <v>8</v>
      </c>
      <c r="C14">
        <v>16140</v>
      </c>
      <c r="D14" t="s">
        <v>59</v>
      </c>
      <c r="E14">
        <v>320</v>
      </c>
      <c r="G14">
        <v>0</v>
      </c>
      <c r="H14">
        <v>28</v>
      </c>
      <c r="I14" t="s">
        <v>45</v>
      </c>
      <c r="J14" t="s">
        <v>229</v>
      </c>
      <c r="K14" t="s">
        <v>60</v>
      </c>
    </row>
    <row r="15" spans="2:11" x14ac:dyDescent="0.25">
      <c r="B15">
        <v>9</v>
      </c>
      <c r="C15">
        <v>16134</v>
      </c>
      <c r="D15" t="s">
        <v>178</v>
      </c>
      <c r="E15">
        <v>285</v>
      </c>
      <c r="G15">
        <v>0</v>
      </c>
      <c r="H15">
        <v>28</v>
      </c>
      <c r="I15" t="s">
        <v>45</v>
      </c>
      <c r="J15" t="s">
        <v>230</v>
      </c>
      <c r="K15" t="s">
        <v>179</v>
      </c>
    </row>
    <row r="16" spans="2:11" x14ac:dyDescent="0.25">
      <c r="B16">
        <v>10</v>
      </c>
      <c r="C16">
        <v>16129</v>
      </c>
      <c r="D16" t="s">
        <v>180</v>
      </c>
      <c r="E16">
        <v>245</v>
      </c>
      <c r="G16">
        <v>0</v>
      </c>
      <c r="H16">
        <v>28</v>
      </c>
      <c r="I16" t="s">
        <v>45</v>
      </c>
      <c r="J16" t="s">
        <v>231</v>
      </c>
      <c r="K16" t="s">
        <v>181</v>
      </c>
    </row>
    <row r="17" spans="2:11" x14ac:dyDescent="0.25">
      <c r="B17">
        <v>11</v>
      </c>
      <c r="C17">
        <v>16124</v>
      </c>
      <c r="D17" t="s">
        <v>185</v>
      </c>
      <c r="E17">
        <v>246</v>
      </c>
      <c r="G17">
        <v>0</v>
      </c>
      <c r="H17">
        <v>28</v>
      </c>
      <c r="I17" t="s">
        <v>45</v>
      </c>
      <c r="J17" t="s">
        <v>232</v>
      </c>
      <c r="K17" t="s">
        <v>186</v>
      </c>
    </row>
    <row r="18" spans="2:11" x14ac:dyDescent="0.25">
      <c r="B18">
        <v>12</v>
      </c>
      <c r="C18">
        <v>16119</v>
      </c>
      <c r="D18" t="s">
        <v>187</v>
      </c>
      <c r="E18">
        <v>125</v>
      </c>
      <c r="G18">
        <v>0</v>
      </c>
      <c r="H18">
        <v>28</v>
      </c>
      <c r="I18" t="s">
        <v>45</v>
      </c>
      <c r="J18" t="s">
        <v>233</v>
      </c>
      <c r="K18" t="s">
        <v>188</v>
      </c>
    </row>
    <row r="19" spans="2:11" x14ac:dyDescent="0.25">
      <c r="B19">
        <v>13</v>
      </c>
      <c r="C19">
        <v>34</v>
      </c>
      <c r="D19" t="s">
        <v>189</v>
      </c>
      <c r="E19">
        <v>18</v>
      </c>
      <c r="G19">
        <v>0</v>
      </c>
      <c r="H19">
        <v>18</v>
      </c>
      <c r="I19" t="s">
        <v>81</v>
      </c>
      <c r="J19" t="s">
        <v>234</v>
      </c>
      <c r="K19" t="s">
        <v>190</v>
      </c>
    </row>
    <row r="20" spans="2:11" x14ac:dyDescent="0.25">
      <c r="B20">
        <v>14</v>
      </c>
      <c r="C20">
        <v>33</v>
      </c>
      <c r="D20" t="s">
        <v>191</v>
      </c>
      <c r="E20">
        <v>18</v>
      </c>
      <c r="G20">
        <v>0</v>
      </c>
      <c r="H20">
        <v>18</v>
      </c>
      <c r="I20" t="s">
        <v>81</v>
      </c>
      <c r="J20" t="s">
        <v>235</v>
      </c>
      <c r="K20" t="s">
        <v>190</v>
      </c>
    </row>
    <row r="21" spans="2:11" x14ac:dyDescent="0.25">
      <c r="B21">
        <v>15</v>
      </c>
      <c r="C21">
        <v>32</v>
      </c>
      <c r="D21" t="s">
        <v>192</v>
      </c>
      <c r="E21">
        <v>20</v>
      </c>
      <c r="G21">
        <v>0</v>
      </c>
      <c r="H21">
        <v>18</v>
      </c>
      <c r="I21" t="s">
        <v>81</v>
      </c>
      <c r="J21" t="s">
        <v>236</v>
      </c>
      <c r="K21" t="s">
        <v>190</v>
      </c>
    </row>
    <row r="22" spans="2:11" x14ac:dyDescent="0.25">
      <c r="B22">
        <v>16</v>
      </c>
      <c r="C22">
        <v>31</v>
      </c>
      <c r="D22" t="s">
        <v>193</v>
      </c>
      <c r="E22">
        <v>25</v>
      </c>
      <c r="G22">
        <v>0</v>
      </c>
      <c r="H22">
        <v>18</v>
      </c>
      <c r="I22" t="s">
        <v>81</v>
      </c>
      <c r="J22" t="s">
        <v>237</v>
      </c>
      <c r="K22" t="s">
        <v>190</v>
      </c>
    </row>
    <row r="23" spans="2:11" x14ac:dyDescent="0.25">
      <c r="B23">
        <v>17</v>
      </c>
      <c r="C23">
        <v>24</v>
      </c>
      <c r="D23" t="s">
        <v>194</v>
      </c>
      <c r="E23">
        <v>65</v>
      </c>
      <c r="G23">
        <v>0</v>
      </c>
      <c r="H23">
        <v>16</v>
      </c>
      <c r="I23" t="s">
        <v>77</v>
      </c>
      <c r="J23" t="s">
        <v>238</v>
      </c>
      <c r="K23" t="s">
        <v>195</v>
      </c>
    </row>
    <row r="24" spans="2:11" x14ac:dyDescent="0.25">
      <c r="B24">
        <v>18</v>
      </c>
      <c r="C24">
        <v>25</v>
      </c>
      <c r="D24" t="s">
        <v>196</v>
      </c>
      <c r="E24">
        <v>18</v>
      </c>
      <c r="G24">
        <v>0</v>
      </c>
      <c r="H24">
        <v>16</v>
      </c>
      <c r="I24" t="s">
        <v>77</v>
      </c>
      <c r="J24" t="s">
        <v>239</v>
      </c>
      <c r="K24" t="s">
        <v>195</v>
      </c>
    </row>
    <row r="25" spans="2:11" x14ac:dyDescent="0.25">
      <c r="B25">
        <v>19</v>
      </c>
      <c r="C25">
        <v>26</v>
      </c>
      <c r="D25" t="s">
        <v>197</v>
      </c>
      <c r="E25">
        <v>90</v>
      </c>
      <c r="G25">
        <v>0</v>
      </c>
      <c r="H25">
        <v>16</v>
      </c>
      <c r="I25" t="s">
        <v>77</v>
      </c>
      <c r="J25" t="s">
        <v>240</v>
      </c>
      <c r="K25" t="s">
        <v>195</v>
      </c>
    </row>
    <row r="26" spans="2:11" x14ac:dyDescent="0.25">
      <c r="B26">
        <v>20</v>
      </c>
      <c r="C26">
        <v>27</v>
      </c>
      <c r="D26" t="s">
        <v>198</v>
      </c>
      <c r="E26">
        <v>45</v>
      </c>
      <c r="G26">
        <v>0</v>
      </c>
      <c r="H26">
        <v>17</v>
      </c>
      <c r="I26" t="s">
        <v>199</v>
      </c>
      <c r="J26" t="s">
        <v>241</v>
      </c>
      <c r="K26" t="s">
        <v>195</v>
      </c>
    </row>
    <row r="27" spans="2:11" x14ac:dyDescent="0.25">
      <c r="B27">
        <v>21</v>
      </c>
      <c r="C27">
        <v>28</v>
      </c>
      <c r="D27" t="s">
        <v>200</v>
      </c>
      <c r="E27">
        <v>45</v>
      </c>
      <c r="G27">
        <v>0</v>
      </c>
      <c r="H27">
        <v>17</v>
      </c>
      <c r="I27" t="s">
        <v>199</v>
      </c>
      <c r="J27" t="s">
        <v>242</v>
      </c>
      <c r="K27" t="s">
        <v>195</v>
      </c>
    </row>
    <row r="28" spans="2:11" x14ac:dyDescent="0.25">
      <c r="B28">
        <v>22</v>
      </c>
      <c r="C28">
        <v>29</v>
      </c>
      <c r="D28" t="s">
        <v>201</v>
      </c>
      <c r="E28">
        <v>45</v>
      </c>
      <c r="G28">
        <v>0</v>
      </c>
      <c r="H28">
        <v>17</v>
      </c>
      <c r="I28" t="s">
        <v>199</v>
      </c>
      <c r="J28" t="s">
        <v>243</v>
      </c>
      <c r="K28" t="s">
        <v>195</v>
      </c>
    </row>
    <row r="29" spans="2:11" x14ac:dyDescent="0.25">
      <c r="B29">
        <v>23</v>
      </c>
      <c r="C29">
        <v>30</v>
      </c>
      <c r="D29" t="s">
        <v>202</v>
      </c>
      <c r="E29">
        <v>45</v>
      </c>
      <c r="G29">
        <v>0</v>
      </c>
      <c r="H29">
        <v>17</v>
      </c>
      <c r="I29" t="s">
        <v>199</v>
      </c>
      <c r="J29" t="s">
        <v>244</v>
      </c>
      <c r="K29" t="s">
        <v>195</v>
      </c>
    </row>
    <row r="30" spans="2:11" x14ac:dyDescent="0.25">
      <c r="B30">
        <v>24</v>
      </c>
      <c r="C30">
        <v>23</v>
      </c>
      <c r="D30" t="s">
        <v>203</v>
      </c>
      <c r="E30">
        <v>20</v>
      </c>
      <c r="G30">
        <v>0</v>
      </c>
      <c r="H30">
        <v>16</v>
      </c>
      <c r="I30" t="s">
        <v>77</v>
      </c>
      <c r="J30" t="s">
        <v>245</v>
      </c>
      <c r="K30" t="s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A6D8C-9007-4F3D-83F9-29ACF359E671}">
  <sheetPr>
    <tabColor theme="6" tint="0.59999389629810485"/>
  </sheetPr>
  <dimension ref="B1:K22"/>
  <sheetViews>
    <sheetView workbookViewId="0">
      <selection activeCell="G9" sqref="G9"/>
    </sheetView>
  </sheetViews>
  <sheetFormatPr defaultRowHeight="15" x14ac:dyDescent="0.25"/>
  <cols>
    <col min="4" max="4" width="16.28515625" bestFit="1" customWidth="1"/>
    <col min="5" max="5" width="15" bestFit="1" customWidth="1"/>
    <col min="6" max="6" width="10.85546875" customWidth="1"/>
    <col min="7" max="7" width="32.28515625" bestFit="1" customWidth="1"/>
    <col min="9" max="9" width="74.5703125" bestFit="1" customWidth="1"/>
  </cols>
  <sheetData>
    <row r="1" spans="2:11" s="10" customFormat="1" x14ac:dyDescent="0.25"/>
    <row r="2" spans="2:11" s="10" customFormat="1" x14ac:dyDescent="0.25">
      <c r="B2" s="18" t="str">
        <f>"Categories information from the website: "&amp;config!C4</f>
        <v>Categories information from the website: https://www.&lt;&lt;your website&gt;&gt;.com/</v>
      </c>
    </row>
    <row r="5" spans="2:11" x14ac:dyDescent="0.25">
      <c r="C5" t="s">
        <v>31</v>
      </c>
      <c r="D5" t="s">
        <v>32</v>
      </c>
      <c r="E5" t="s">
        <v>71</v>
      </c>
      <c r="F5" t="s">
        <v>72</v>
      </c>
      <c r="G5" t="s">
        <v>3</v>
      </c>
      <c r="H5" t="s">
        <v>73</v>
      </c>
      <c r="I5" t="s">
        <v>74</v>
      </c>
      <c r="J5" t="s">
        <v>75</v>
      </c>
      <c r="K5" t="s">
        <v>76</v>
      </c>
    </row>
    <row r="6" spans="2:11" x14ac:dyDescent="0.25">
      <c r="B6">
        <v>0</v>
      </c>
      <c r="C6">
        <v>16</v>
      </c>
      <c r="D6" t="s">
        <v>77</v>
      </c>
      <c r="E6" t="s">
        <v>78</v>
      </c>
      <c r="F6">
        <v>0</v>
      </c>
      <c r="G6" t="s">
        <v>79</v>
      </c>
      <c r="H6" t="s">
        <v>80</v>
      </c>
      <c r="I6" t="s">
        <v>246</v>
      </c>
      <c r="J6">
        <v>0</v>
      </c>
      <c r="K6">
        <v>4</v>
      </c>
    </row>
    <row r="7" spans="2:11" x14ac:dyDescent="0.25">
      <c r="B7">
        <v>1</v>
      </c>
      <c r="C7">
        <v>18</v>
      </c>
      <c r="D7" t="s">
        <v>81</v>
      </c>
      <c r="E7" t="s">
        <v>82</v>
      </c>
      <c r="F7">
        <v>0</v>
      </c>
      <c r="G7" t="s">
        <v>79</v>
      </c>
      <c r="H7" t="s">
        <v>80</v>
      </c>
      <c r="I7" t="s">
        <v>247</v>
      </c>
      <c r="J7">
        <v>0</v>
      </c>
      <c r="K7">
        <v>4</v>
      </c>
    </row>
    <row r="8" spans="2:11" x14ac:dyDescent="0.25">
      <c r="B8">
        <v>2</v>
      </c>
      <c r="C8">
        <v>39</v>
      </c>
      <c r="D8" t="s">
        <v>83</v>
      </c>
      <c r="E8" t="s">
        <v>84</v>
      </c>
      <c r="F8">
        <v>0</v>
      </c>
      <c r="H8" t="s">
        <v>80</v>
      </c>
      <c r="J8">
        <v>0</v>
      </c>
      <c r="K8">
        <v>0</v>
      </c>
    </row>
    <row r="9" spans="2:11" x14ac:dyDescent="0.25">
      <c r="B9">
        <v>3</v>
      </c>
      <c r="C9">
        <v>34</v>
      </c>
      <c r="D9" t="s">
        <v>85</v>
      </c>
      <c r="E9" t="s">
        <v>86</v>
      </c>
      <c r="F9">
        <v>0</v>
      </c>
      <c r="H9" t="s">
        <v>80</v>
      </c>
      <c r="J9">
        <v>0</v>
      </c>
      <c r="K9">
        <v>0</v>
      </c>
    </row>
    <row r="10" spans="2:11" x14ac:dyDescent="0.25">
      <c r="B10">
        <v>4</v>
      </c>
      <c r="C10">
        <v>35</v>
      </c>
      <c r="D10" t="s">
        <v>87</v>
      </c>
      <c r="E10" t="s">
        <v>88</v>
      </c>
      <c r="F10">
        <v>0</v>
      </c>
      <c r="H10" t="s">
        <v>80</v>
      </c>
      <c r="J10">
        <v>0</v>
      </c>
      <c r="K10">
        <v>0</v>
      </c>
    </row>
    <row r="11" spans="2:11" x14ac:dyDescent="0.25">
      <c r="B11">
        <v>5</v>
      </c>
      <c r="C11">
        <v>44</v>
      </c>
      <c r="D11" t="s">
        <v>136</v>
      </c>
      <c r="E11" t="s">
        <v>137</v>
      </c>
      <c r="F11">
        <v>0</v>
      </c>
      <c r="G11" t="s">
        <v>139</v>
      </c>
      <c r="H11" t="s">
        <v>80</v>
      </c>
      <c r="J11">
        <v>0</v>
      </c>
      <c r="K11">
        <v>0</v>
      </c>
    </row>
    <row r="12" spans="2:11" x14ac:dyDescent="0.25">
      <c r="B12">
        <v>6</v>
      </c>
      <c r="C12">
        <v>37</v>
      </c>
      <c r="D12" t="s">
        <v>89</v>
      </c>
      <c r="E12" t="s">
        <v>90</v>
      </c>
      <c r="F12">
        <v>0</v>
      </c>
      <c r="H12" t="s">
        <v>80</v>
      </c>
      <c r="J12">
        <v>0</v>
      </c>
      <c r="K12">
        <v>0</v>
      </c>
    </row>
    <row r="13" spans="2:11" x14ac:dyDescent="0.25">
      <c r="B13">
        <v>7</v>
      </c>
      <c r="C13">
        <v>38</v>
      </c>
      <c r="D13" t="s">
        <v>91</v>
      </c>
      <c r="E13" t="s">
        <v>92</v>
      </c>
      <c r="F13">
        <v>0</v>
      </c>
      <c r="H13" t="s">
        <v>80</v>
      </c>
      <c r="J13">
        <v>0</v>
      </c>
      <c r="K13">
        <v>0</v>
      </c>
    </row>
    <row r="14" spans="2:11" x14ac:dyDescent="0.25">
      <c r="B14">
        <v>8</v>
      </c>
      <c r="C14">
        <v>15</v>
      </c>
      <c r="D14" t="s">
        <v>43</v>
      </c>
      <c r="E14" t="s">
        <v>93</v>
      </c>
      <c r="F14">
        <v>0</v>
      </c>
      <c r="H14" t="s">
        <v>80</v>
      </c>
      <c r="J14">
        <v>0</v>
      </c>
      <c r="K14">
        <v>1</v>
      </c>
    </row>
    <row r="15" spans="2:11" x14ac:dyDescent="0.25">
      <c r="B15">
        <v>9</v>
      </c>
      <c r="C15">
        <v>28</v>
      </c>
      <c r="D15" t="s">
        <v>45</v>
      </c>
      <c r="E15" t="s">
        <v>94</v>
      </c>
      <c r="F15">
        <v>0</v>
      </c>
      <c r="H15" t="s">
        <v>80</v>
      </c>
      <c r="J15">
        <v>0</v>
      </c>
      <c r="K15">
        <v>12</v>
      </c>
    </row>
    <row r="16" spans="2:11" x14ac:dyDescent="0.25">
      <c r="B16">
        <v>10</v>
      </c>
      <c r="C16">
        <v>17</v>
      </c>
      <c r="D16" t="s">
        <v>199</v>
      </c>
      <c r="E16" t="s">
        <v>204</v>
      </c>
      <c r="F16">
        <v>0</v>
      </c>
      <c r="G16" t="s">
        <v>79</v>
      </c>
      <c r="H16" t="s">
        <v>80</v>
      </c>
      <c r="I16" t="s">
        <v>248</v>
      </c>
      <c r="J16">
        <v>0</v>
      </c>
      <c r="K16">
        <v>4</v>
      </c>
    </row>
    <row r="17" spans="2:11" x14ac:dyDescent="0.25">
      <c r="B17">
        <v>11</v>
      </c>
      <c r="C17">
        <v>52</v>
      </c>
      <c r="D17" t="s">
        <v>100</v>
      </c>
      <c r="E17" t="s">
        <v>101</v>
      </c>
      <c r="F17">
        <v>0</v>
      </c>
      <c r="G17" t="s">
        <v>155</v>
      </c>
      <c r="H17" t="s">
        <v>80</v>
      </c>
      <c r="I17" t="s">
        <v>249</v>
      </c>
      <c r="J17">
        <v>0</v>
      </c>
      <c r="K17">
        <v>0</v>
      </c>
    </row>
    <row r="18" spans="2:11" x14ac:dyDescent="0.25">
      <c r="B18">
        <v>12</v>
      </c>
      <c r="C18">
        <v>53</v>
      </c>
      <c r="D18" t="s">
        <v>153</v>
      </c>
      <c r="E18" t="s">
        <v>154</v>
      </c>
      <c r="F18">
        <v>0</v>
      </c>
      <c r="G18" t="s">
        <v>156</v>
      </c>
      <c r="H18" t="s">
        <v>80</v>
      </c>
      <c r="I18" t="s">
        <v>250</v>
      </c>
      <c r="J18">
        <v>0</v>
      </c>
      <c r="K18">
        <v>0</v>
      </c>
    </row>
    <row r="19" spans="2:11" x14ac:dyDescent="0.25">
      <c r="B19">
        <v>13</v>
      </c>
      <c r="C19">
        <v>54</v>
      </c>
      <c r="D19" t="s">
        <v>182</v>
      </c>
      <c r="E19" t="s">
        <v>183</v>
      </c>
      <c r="F19">
        <v>0</v>
      </c>
      <c r="G19" t="s">
        <v>184</v>
      </c>
      <c r="H19" t="s">
        <v>80</v>
      </c>
      <c r="J19">
        <v>0</v>
      </c>
      <c r="K19">
        <v>0</v>
      </c>
    </row>
    <row r="20" spans="2:11" x14ac:dyDescent="0.25">
      <c r="B20">
        <v>14</v>
      </c>
      <c r="C20">
        <v>55</v>
      </c>
      <c r="D20" t="s">
        <v>205</v>
      </c>
      <c r="E20" t="s">
        <v>206</v>
      </c>
      <c r="F20">
        <v>0</v>
      </c>
      <c r="G20" t="s">
        <v>207</v>
      </c>
      <c r="H20" t="s">
        <v>80</v>
      </c>
      <c r="J20">
        <v>0</v>
      </c>
      <c r="K20">
        <v>0</v>
      </c>
    </row>
    <row r="21" spans="2:11" x14ac:dyDescent="0.25">
      <c r="B21">
        <v>15</v>
      </c>
      <c r="C21">
        <v>30</v>
      </c>
      <c r="D21" t="s">
        <v>208</v>
      </c>
      <c r="E21" t="s">
        <v>209</v>
      </c>
      <c r="F21">
        <v>0</v>
      </c>
      <c r="H21" t="s">
        <v>80</v>
      </c>
      <c r="J21">
        <v>0</v>
      </c>
      <c r="K21">
        <v>0</v>
      </c>
    </row>
    <row r="22" spans="2:11" x14ac:dyDescent="0.25">
      <c r="B22">
        <v>16</v>
      </c>
      <c r="C22">
        <v>36</v>
      </c>
      <c r="D22" t="s">
        <v>210</v>
      </c>
      <c r="E22" t="s">
        <v>211</v>
      </c>
      <c r="F22">
        <v>0</v>
      </c>
      <c r="H22" t="s">
        <v>80</v>
      </c>
      <c r="J22">
        <v>0</v>
      </c>
      <c r="K2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12E55-D167-423B-924B-3315523FE243}">
  <sheetPr>
    <tabColor theme="1"/>
  </sheetPr>
  <dimension ref="A1"/>
  <sheetViews>
    <sheetView workbookViewId="0">
      <selection activeCell="P30" sqref="P30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7868E-5D82-40D6-B878-2B2C97900EC8}">
  <sheetPr>
    <tabColor theme="2" tint="-9.9978637043366805E-2"/>
  </sheetPr>
  <dimension ref="B1:Q29"/>
  <sheetViews>
    <sheetView workbookViewId="0">
      <selection activeCell="O14" sqref="O14"/>
    </sheetView>
  </sheetViews>
  <sheetFormatPr defaultRowHeight="15" x14ac:dyDescent="0.25"/>
  <cols>
    <col min="3" max="3" width="19.140625" bestFit="1" customWidth="1"/>
    <col min="5" max="5" width="2.85546875" bestFit="1" customWidth="1"/>
    <col min="6" max="6" width="16.85546875" bestFit="1" customWidth="1"/>
    <col min="7" max="7" width="15.5703125" bestFit="1" customWidth="1"/>
    <col min="10" max="10" width="25.7109375" bestFit="1" customWidth="1"/>
  </cols>
  <sheetData>
    <row r="1" spans="2:17" s="10" customFormat="1" x14ac:dyDescent="0.25"/>
    <row r="2" spans="2:17" s="10" customFormat="1" x14ac:dyDescent="0.25"/>
    <row r="4" spans="2:17" x14ac:dyDescent="0.25">
      <c r="F4" t="s">
        <v>70</v>
      </c>
      <c r="G4" t="str">
        <f>ADDRESS(G5,G6,,,G9)&amp;":"&amp;ADDRESS(G7,G8)</f>
        <v>'99. Dowdowns'!$F$12:$F$29</v>
      </c>
    </row>
    <row r="5" spans="2:17" x14ac:dyDescent="0.25">
      <c r="F5" s="20" t="s">
        <v>66</v>
      </c>
      <c r="G5" s="20">
        <f>ROW(E12)</f>
        <v>12</v>
      </c>
    </row>
    <row r="6" spans="2:17" x14ac:dyDescent="0.25">
      <c r="F6" s="20" t="s">
        <v>67</v>
      </c>
      <c r="G6" s="20">
        <f>COLUMN(F11)</f>
        <v>6</v>
      </c>
    </row>
    <row r="7" spans="2:17" x14ac:dyDescent="0.25">
      <c r="F7" s="20" t="s">
        <v>68</v>
      </c>
      <c r="G7" s="20">
        <f>'99. Dowdowns'!G5+COUNTA(E:E)-2</f>
        <v>29</v>
      </c>
    </row>
    <row r="8" spans="2:17" x14ac:dyDescent="0.25">
      <c r="F8" s="20" t="s">
        <v>69</v>
      </c>
      <c r="G8" s="20">
        <f>G6</f>
        <v>6</v>
      </c>
    </row>
    <row r="9" spans="2:17" x14ac:dyDescent="0.25">
      <c r="C9" s="24"/>
      <c r="F9" s="20" t="s">
        <v>65</v>
      </c>
      <c r="G9" s="20" t="s">
        <v>148</v>
      </c>
    </row>
    <row r="11" spans="2:17" x14ac:dyDescent="0.25">
      <c r="B11" s="17" t="s">
        <v>31</v>
      </c>
      <c r="C11" s="17" t="s">
        <v>32</v>
      </c>
      <c r="E11" s="17" t="str" cm="1">
        <f t="array" ref="E11:G29">IF(_xlfn.UNIQUE(cat_info!$C$5:$E$200)=0,"",_xlfn.UNIQUE(cat_info!$C$5:$E$200))</f>
        <v>ID</v>
      </c>
      <c r="F11" s="17" t="str">
        <v>Name</v>
      </c>
      <c r="G11" s="17" t="str">
        <v>Slug</v>
      </c>
      <c r="I11" t="s">
        <v>108</v>
      </c>
      <c r="L11" t="s">
        <v>64</v>
      </c>
      <c r="P11" t="s">
        <v>64</v>
      </c>
    </row>
    <row r="12" spans="2:17" x14ac:dyDescent="0.25">
      <c r="B12" s="4">
        <v>0</v>
      </c>
      <c r="C12" s="4" t="s">
        <v>8</v>
      </c>
      <c r="E12">
        <v>16</v>
      </c>
      <c r="F12" t="str">
        <v>Accesorios</v>
      </c>
      <c r="G12" t="str">
        <v>accessories</v>
      </c>
    </row>
    <row r="13" spans="2:17" x14ac:dyDescent="0.25">
      <c r="B13" s="4">
        <v>1</v>
      </c>
      <c r="C13" s="4" t="s">
        <v>4</v>
      </c>
      <c r="E13">
        <v>18</v>
      </c>
      <c r="F13" t="str">
        <v>Camisetas</v>
      </c>
      <c r="G13" t="str">
        <v>tshirts</v>
      </c>
      <c r="I13" t="s">
        <v>70</v>
      </c>
      <c r="J13" t="str">
        <f>ADDRESS(J14,J15,,,J18)&amp;":"&amp;ADDRESS(J16,J17)</f>
        <v>prod_info!$B$5:$K$30</v>
      </c>
      <c r="L13" t="s">
        <v>70</v>
      </c>
      <c r="M13" t="str">
        <f>ADDRESS(M14,M15,,,M18)&amp;":"&amp;ADDRESS(M16,M17)</f>
        <v>prod_info!$H$5:$I$30</v>
      </c>
      <c r="P13" t="s">
        <v>70</v>
      </c>
      <c r="Q13" t="str">
        <f>ADDRESS(Q14,Q15,,,Q18)&amp;":"&amp;ADDRESS(Q16,Q17)</f>
        <v>cat_info!$C$5:$F$22</v>
      </c>
    </row>
    <row r="14" spans="2:17" x14ac:dyDescent="0.25">
      <c r="B14" s="4">
        <v>2</v>
      </c>
      <c r="C14" s="4" t="s">
        <v>5</v>
      </c>
      <c r="E14">
        <v>39</v>
      </c>
      <c r="F14" t="str">
        <v>Experiencias</v>
      </c>
      <c r="G14" t="str">
        <v>experiencias</v>
      </c>
      <c r="I14" s="20" t="s">
        <v>66</v>
      </c>
      <c r="J14" s="20">
        <f>ROW(prod_info!B5)</f>
        <v>5</v>
      </c>
      <c r="L14" s="20" t="s">
        <v>66</v>
      </c>
      <c r="M14" s="20">
        <f>ROW(prod_info!H5)</f>
        <v>5</v>
      </c>
      <c r="P14" s="20" t="s">
        <v>66</v>
      </c>
      <c r="Q14" s="20">
        <f>ROW(cat_info!D5)</f>
        <v>5</v>
      </c>
    </row>
    <row r="15" spans="2:17" x14ac:dyDescent="0.25">
      <c r="B15" s="4">
        <v>3</v>
      </c>
      <c r="C15" s="4" t="s">
        <v>6</v>
      </c>
      <c r="E15">
        <v>34</v>
      </c>
      <c r="F15" t="str">
        <v>Jamones (enteros)</v>
      </c>
      <c r="G15" t="str">
        <v>jamones-enteros</v>
      </c>
      <c r="I15" s="20" t="s">
        <v>67</v>
      </c>
      <c r="J15" s="20">
        <f>COLUMN(prod_info!B5)</f>
        <v>2</v>
      </c>
      <c r="L15" s="20" t="s">
        <v>67</v>
      </c>
      <c r="M15" s="20">
        <f>COLUMN(prod_info!H5)</f>
        <v>8</v>
      </c>
      <c r="P15" s="20" t="s">
        <v>67</v>
      </c>
      <c r="Q15" s="20">
        <f>COLUMN(cat_info!C5)</f>
        <v>3</v>
      </c>
    </row>
    <row r="16" spans="2:17" x14ac:dyDescent="0.25">
      <c r="B16" s="4">
        <v>4</v>
      </c>
      <c r="C16" s="4" t="s">
        <v>7</v>
      </c>
      <c r="E16">
        <v>35</v>
      </c>
      <c r="F16" t="str">
        <v>Jamones al corte</v>
      </c>
      <c r="G16" t="str">
        <v>jamones-corte</v>
      </c>
      <c r="I16" s="20" t="s">
        <v>68</v>
      </c>
      <c r="J16" s="20">
        <f>COUNTA(prod_info!C:C)+'99. Dowdowns'!J14-1</f>
        <v>30</v>
      </c>
      <c r="L16" s="20" t="s">
        <v>68</v>
      </c>
      <c r="M16" s="20">
        <f>COUNTA(prod_info!H:H)+'99. Dowdowns'!M14-1</f>
        <v>30</v>
      </c>
      <c r="P16" s="20" t="s">
        <v>68</v>
      </c>
      <c r="Q16" s="20">
        <f>COUNTA(cat_info!D:D)+'99. Dowdowns'!Q14-1</f>
        <v>22</v>
      </c>
    </row>
    <row r="17" spans="5:17" x14ac:dyDescent="0.25">
      <c r="E17">
        <v>44</v>
      </c>
      <c r="F17" t="str">
        <v>Premium Quality</v>
      </c>
      <c r="G17" t="str">
        <v>premium-quality</v>
      </c>
      <c r="I17" s="20" t="s">
        <v>69</v>
      </c>
      <c r="J17" s="20">
        <f>COLUMN(prod_info!K5)</f>
        <v>11</v>
      </c>
      <c r="L17" s="20" t="s">
        <v>69</v>
      </c>
      <c r="M17" s="20">
        <f>COLUMN(prod_info!I5)</f>
        <v>9</v>
      </c>
      <c r="P17" s="20" t="s">
        <v>69</v>
      </c>
      <c r="Q17" s="20">
        <f>COLUMN(cat_info!F5)</f>
        <v>6</v>
      </c>
    </row>
    <row r="18" spans="5:17" x14ac:dyDescent="0.25">
      <c r="E18">
        <v>37</v>
      </c>
      <c r="F18" t="str">
        <v>Quesos y otros</v>
      </c>
      <c r="G18" t="str">
        <v>quesos-y-otros</v>
      </c>
      <c r="I18" s="20" t="s">
        <v>65</v>
      </c>
      <c r="J18" s="20" t="s">
        <v>109</v>
      </c>
      <c r="L18" s="20" t="s">
        <v>65</v>
      </c>
      <c r="M18" s="20" t="s">
        <v>109</v>
      </c>
      <c r="P18" s="20" t="s">
        <v>65</v>
      </c>
      <c r="Q18" s="20" t="s">
        <v>95</v>
      </c>
    </row>
    <row r="19" spans="5:17" x14ac:dyDescent="0.25">
      <c r="E19">
        <v>38</v>
      </c>
      <c r="F19" t="str">
        <v>Servicio de corte</v>
      </c>
      <c r="G19" t="str">
        <v>servicio-corte</v>
      </c>
    </row>
    <row r="20" spans="5:17" x14ac:dyDescent="0.25">
      <c r="E20">
        <v>15</v>
      </c>
      <c r="F20" t="str">
        <v>Sin categoría</v>
      </c>
      <c r="G20" t="str">
        <v>sin-categoria</v>
      </c>
    </row>
    <row r="21" spans="5:17" x14ac:dyDescent="0.25">
      <c r="E21">
        <v>28</v>
      </c>
      <c r="F21" t="str">
        <v>Speakers</v>
      </c>
      <c r="G21" t="str">
        <v>speakers</v>
      </c>
    </row>
    <row r="22" spans="5:17" x14ac:dyDescent="0.25">
      <c r="E22">
        <v>17</v>
      </c>
      <c r="F22" t="str">
        <v>Sudaderas</v>
      </c>
      <c r="G22" t="str">
        <v>hoodies</v>
      </c>
    </row>
    <row r="23" spans="5:17" x14ac:dyDescent="0.25">
      <c r="E23">
        <v>52</v>
      </c>
      <c r="F23" t="str">
        <v>Test</v>
      </c>
      <c r="G23" t="str">
        <v>test</v>
      </c>
    </row>
    <row r="24" spans="5:17" x14ac:dyDescent="0.25">
      <c r="E24">
        <v>53</v>
      </c>
      <c r="F24" t="str">
        <v>Test2</v>
      </c>
      <c r="G24" t="str">
        <v>test2</v>
      </c>
    </row>
    <row r="25" spans="5:17" x14ac:dyDescent="0.25">
      <c r="E25">
        <v>54</v>
      </c>
      <c r="F25" t="str">
        <v>Test3</v>
      </c>
      <c r="G25" t="str">
        <v>test3</v>
      </c>
      <c r="K25">
        <v>1</v>
      </c>
    </row>
    <row r="26" spans="5:17" x14ac:dyDescent="0.25">
      <c r="E26">
        <v>55</v>
      </c>
      <c r="F26" t="str">
        <v>TEst4-Woo</v>
      </c>
      <c r="G26" t="str">
        <v>test4-woo</v>
      </c>
    </row>
    <row r="27" spans="5:17" x14ac:dyDescent="0.25">
      <c r="E27">
        <v>30</v>
      </c>
      <c r="F27" t="str">
        <v>Uncategorized</v>
      </c>
      <c r="G27" t="str">
        <v>uncategorized</v>
      </c>
    </row>
    <row r="28" spans="5:17" x14ac:dyDescent="0.25">
      <c r="E28">
        <v>36</v>
      </c>
      <c r="F28" t="str">
        <v>Vinos</v>
      </c>
      <c r="G28" t="str">
        <v>vinos</v>
      </c>
    </row>
    <row r="29" spans="5:17" x14ac:dyDescent="0.25">
      <c r="E29" t="str">
        <v/>
      </c>
      <c r="F29" t="str">
        <v/>
      </c>
      <c r="G29" t="str">
        <v/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41005-6D8D-47C8-A07E-6FAC985B291A}">
  <sheetPr>
    <tabColor theme="2" tint="-9.9978637043366805E-2"/>
  </sheetPr>
  <dimension ref="B1:T12"/>
  <sheetViews>
    <sheetView workbookViewId="0">
      <selection activeCell="S4" sqref="S4"/>
    </sheetView>
  </sheetViews>
  <sheetFormatPr defaultRowHeight="15" x14ac:dyDescent="0.25"/>
  <cols>
    <col min="2" max="2" width="1.85546875" bestFit="1" customWidth="1"/>
    <col min="3" max="3" width="15.5703125" bestFit="1" customWidth="1"/>
    <col min="4" max="4" width="14.42578125" bestFit="1" customWidth="1"/>
    <col min="5" max="5" width="11.5703125" bestFit="1" customWidth="1"/>
    <col min="12" max="12" width="3.5703125" customWidth="1"/>
    <col min="17" max="17" width="3.5703125" customWidth="1"/>
  </cols>
  <sheetData>
    <row r="1" spans="2:20" s="10" customFormat="1" x14ac:dyDescent="0.25"/>
    <row r="2" spans="2:20" s="10" customFormat="1" x14ac:dyDescent="0.25"/>
    <row r="4" spans="2:20" x14ac:dyDescent="0.25">
      <c r="B4" s="17" t="s">
        <v>157</v>
      </c>
      <c r="C4" s="17" t="s">
        <v>158</v>
      </c>
      <c r="D4" s="17" t="s">
        <v>65</v>
      </c>
      <c r="E4" s="17" t="s">
        <v>176</v>
      </c>
      <c r="F4" s="17" t="s">
        <v>170</v>
      </c>
      <c r="G4" s="17" t="s">
        <v>3</v>
      </c>
      <c r="H4" s="18"/>
      <c r="I4" s="18"/>
      <c r="J4" s="18"/>
      <c r="K4" s="18"/>
      <c r="M4" s="17" t="s">
        <v>66</v>
      </c>
      <c r="N4" s="17" t="s">
        <v>68</v>
      </c>
      <c r="O4" s="17" t="s">
        <v>67</v>
      </c>
      <c r="P4" s="17" t="s">
        <v>69</v>
      </c>
    </row>
    <row r="5" spans="2:20" x14ac:dyDescent="0.25">
      <c r="B5" s="7">
        <v>1</v>
      </c>
      <c r="C5" s="7" t="s">
        <v>159</v>
      </c>
      <c r="D5" s="7" t="s">
        <v>159</v>
      </c>
      <c r="E5" s="7" t="str">
        <f>IF(R5="","",R5)</f>
        <v>$B$4:$C$10</v>
      </c>
      <c r="F5" s="7" t="s">
        <v>171</v>
      </c>
      <c r="G5" s="7"/>
      <c r="H5" s="7"/>
      <c r="I5" s="7"/>
      <c r="J5" s="7"/>
      <c r="K5" s="7"/>
      <c r="M5" s="7">
        <f>ROW(config!B4)</f>
        <v>4</v>
      </c>
      <c r="N5" s="7">
        <f>COUNTA(config!B4:B11)+'99. Information source'!M5-1</f>
        <v>10</v>
      </c>
      <c r="O5" s="7">
        <f>COLUMN(config!B4)</f>
        <v>2</v>
      </c>
      <c r="P5" s="7">
        <f>COLUMN(config!C4)</f>
        <v>3</v>
      </c>
      <c r="R5" s="9" t="str">
        <f>IFERROR(ADDRESS(M5,O5)&amp;":"&amp;ADDRESS(N5,P5),"")</f>
        <v>$B$4:$C$10</v>
      </c>
      <c r="T5" s="26" t="s">
        <v>168</v>
      </c>
    </row>
    <row r="6" spans="2:20" x14ac:dyDescent="0.25">
      <c r="B6" s="7">
        <f>B5+1</f>
        <v>2</v>
      </c>
      <c r="C6" s="7" t="s">
        <v>160</v>
      </c>
      <c r="D6" s="7" t="s">
        <v>165</v>
      </c>
      <c r="E6" s="7" t="str">
        <f t="shared" ref="E6:E12" si="0">IF(R6="","",R6)</f>
        <v>$D$6:$E$7</v>
      </c>
      <c r="F6" s="7" t="s">
        <v>172</v>
      </c>
      <c r="G6" s="7"/>
      <c r="H6" s="7"/>
      <c r="I6" s="7"/>
      <c r="J6" s="7"/>
      <c r="K6" s="7"/>
      <c r="M6" s="7">
        <f>ROW('Control Pannel'!D6)</f>
        <v>6</v>
      </c>
      <c r="N6" s="7">
        <f>COUNTA('Control Pannel'!D7:D8)+M6</f>
        <v>7</v>
      </c>
      <c r="O6" s="7">
        <f>COLUMN('Control Pannel'!D6)</f>
        <v>4</v>
      </c>
      <c r="P6" s="7">
        <f>COUNTA('Control Pannel'!D6:Q6)+O6-1</f>
        <v>5</v>
      </c>
      <c r="R6" s="9" t="str">
        <f t="shared" ref="R6:R12" si="1">IFERROR(ADDRESS(M6,O6)&amp;":"&amp;ADDRESS(N6,P6),"")</f>
        <v>$D$6:$E$7</v>
      </c>
      <c r="T6" s="26" t="s">
        <v>169</v>
      </c>
    </row>
    <row r="7" spans="2:20" x14ac:dyDescent="0.25">
      <c r="B7" s="7">
        <f t="shared" ref="B7:B10" si="2">B6+1</f>
        <v>3</v>
      </c>
      <c r="C7" s="7" t="s">
        <v>161</v>
      </c>
      <c r="D7" s="7" t="s">
        <v>165</v>
      </c>
      <c r="E7" s="7" t="str">
        <f t="shared" ca="1" si="0"/>
        <v>$C$9:$E$10</v>
      </c>
      <c r="F7" s="7" t="s">
        <v>172</v>
      </c>
      <c r="G7" s="7"/>
      <c r="H7" s="7"/>
      <c r="I7" s="7"/>
      <c r="J7" s="7"/>
      <c r="K7" s="7"/>
      <c r="M7" s="7">
        <f>ROW('Control Pannel'!C9)</f>
        <v>9</v>
      </c>
      <c r="N7" s="7">
        <f ca="1">COUNTA('Control Pannel'!D11:D100)+M7</f>
        <v>10</v>
      </c>
      <c r="O7" s="7">
        <f>COLUMN('Control Pannel'!C9)</f>
        <v>3</v>
      </c>
      <c r="P7" s="7">
        <f>COUNTA('Control Pannel'!C9:T9)+'99. Information source'!O7-1</f>
        <v>5</v>
      </c>
      <c r="R7" s="9" t="str">
        <f t="shared" ca="1" si="1"/>
        <v>$C$9:$E$10</v>
      </c>
      <c r="T7" s="26" t="s">
        <v>173</v>
      </c>
    </row>
    <row r="8" spans="2:20" x14ac:dyDescent="0.25">
      <c r="B8" s="7">
        <f t="shared" si="2"/>
        <v>4</v>
      </c>
      <c r="C8" s="7" t="s">
        <v>162</v>
      </c>
      <c r="D8" s="7" t="s">
        <v>166</v>
      </c>
      <c r="E8" s="7" t="str">
        <f t="shared" si="0"/>
        <v>$B$7:$G$11</v>
      </c>
      <c r="F8" s="7" t="s">
        <v>172</v>
      </c>
      <c r="G8" s="7"/>
      <c r="H8" s="7"/>
      <c r="I8" s="7"/>
      <c r="J8" s="7"/>
      <c r="K8" s="7"/>
      <c r="M8" s="7">
        <f>ROW('New Categories'!B7)</f>
        <v>7</v>
      </c>
      <c r="N8" s="7">
        <f>COUNTA('New Categories'!B8:B100)+M8</f>
        <v>11</v>
      </c>
      <c r="O8" s="7">
        <f>COLUMN('New Categories'!B7)</f>
        <v>2</v>
      </c>
      <c r="P8" s="7">
        <f>COUNTA('New Categories'!B7:I7)+'99. Information source'!O8-1</f>
        <v>7</v>
      </c>
      <c r="R8" s="9" t="str">
        <f t="shared" si="1"/>
        <v>$B$7:$G$11</v>
      </c>
      <c r="T8" s="26" t="s">
        <v>177</v>
      </c>
    </row>
    <row r="9" spans="2:20" x14ac:dyDescent="0.25">
      <c r="B9" s="7">
        <f t="shared" si="2"/>
        <v>5</v>
      </c>
      <c r="C9" s="7" t="s">
        <v>163</v>
      </c>
      <c r="D9" s="7" t="s">
        <v>167</v>
      </c>
      <c r="E9" s="7" t="str">
        <f t="shared" si="0"/>
        <v>$C$11:$AL$12</v>
      </c>
      <c r="F9" s="7" t="s">
        <v>172</v>
      </c>
      <c r="G9" s="7"/>
      <c r="H9" s="7"/>
      <c r="I9" s="7"/>
      <c r="J9" s="7"/>
      <c r="K9" s="7"/>
      <c r="M9" s="7">
        <f>ROW('New Products'!E11)</f>
        <v>11</v>
      </c>
      <c r="N9" s="7">
        <f>COUNTA('New Products'!$E$12:$E$100)+'99. Information source'!M9</f>
        <v>12</v>
      </c>
      <c r="O9" s="7">
        <f>COLUMN('New Products'!C11)</f>
        <v>3</v>
      </c>
      <c r="P9" s="7">
        <f>COUNTA('New Products'!C11:AN11)+O9</f>
        <v>38</v>
      </c>
      <c r="R9" s="9" t="str">
        <f t="shared" si="1"/>
        <v>$C$11:$AL$12</v>
      </c>
      <c r="T9" s="26" t="s">
        <v>174</v>
      </c>
    </row>
    <row r="10" spans="2:20" x14ac:dyDescent="0.25">
      <c r="B10" s="7">
        <f t="shared" si="2"/>
        <v>6</v>
      </c>
      <c r="C10" s="7" t="s">
        <v>164</v>
      </c>
      <c r="D10" s="7" t="s">
        <v>167</v>
      </c>
      <c r="E10" s="7" t="str">
        <f t="shared" ca="1" si="0"/>
        <v>$AP$11:$AY$36</v>
      </c>
      <c r="F10" s="7" t="s">
        <v>172</v>
      </c>
      <c r="G10" s="7"/>
      <c r="H10" s="7"/>
      <c r="I10" s="7"/>
      <c r="J10" s="7"/>
      <c r="K10" s="7"/>
      <c r="M10" s="7">
        <f>ROW('New Products'!AP11)</f>
        <v>11</v>
      </c>
      <c r="N10" s="7" cm="1">
        <f t="array" aca="1" ref="N10" ca="1">M10+SUMPRODUCT(('New Products'!$AS$12:$AS$500&lt;&gt;"")*1)</f>
        <v>36</v>
      </c>
      <c r="O10" s="7">
        <f>COLUMN('New Products'!AP11)</f>
        <v>42</v>
      </c>
      <c r="P10" s="7">
        <f ca="1">COUNTA('New Products'!$AP$11:$BA$11)+'99. Information source'!O10-1</f>
        <v>51</v>
      </c>
      <c r="R10" s="9" t="str">
        <f t="shared" ca="1" si="1"/>
        <v>$AP$11:$AY$36</v>
      </c>
      <c r="T10" s="26" t="s">
        <v>175</v>
      </c>
    </row>
    <row r="11" spans="2:20" x14ac:dyDescent="0.25">
      <c r="B11" s="7"/>
      <c r="C11" s="7"/>
      <c r="D11" s="7"/>
      <c r="E11" s="7" t="str">
        <f t="shared" si="0"/>
        <v/>
      </c>
      <c r="F11" s="7"/>
      <c r="G11" s="7"/>
      <c r="H11" s="7"/>
      <c r="I11" s="7"/>
      <c r="J11" s="7"/>
      <c r="K11" s="7"/>
      <c r="M11" s="7"/>
      <c r="N11" s="7"/>
      <c r="O11" s="7"/>
      <c r="P11" s="7"/>
      <c r="R11" s="9" t="str">
        <f t="shared" si="1"/>
        <v/>
      </c>
      <c r="T11" s="26"/>
    </row>
    <row r="12" spans="2:20" x14ac:dyDescent="0.25">
      <c r="B12" s="7"/>
      <c r="C12" s="7"/>
      <c r="D12" s="7"/>
      <c r="E12" s="7" t="str">
        <f t="shared" si="0"/>
        <v/>
      </c>
      <c r="F12" s="7"/>
      <c r="G12" s="7"/>
      <c r="H12" s="7"/>
      <c r="I12" s="7"/>
      <c r="J12" s="7"/>
      <c r="K12" s="7"/>
      <c r="M12" s="7"/>
      <c r="N12" s="7"/>
      <c r="O12" s="7"/>
      <c r="P12" s="7"/>
      <c r="R12" s="9" t="str">
        <f t="shared" si="1"/>
        <v/>
      </c>
      <c r="T12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Control Pannel</vt:lpstr>
      <vt:lpstr>User Data &gt;&gt;</vt:lpstr>
      <vt:lpstr>New Categories</vt:lpstr>
      <vt:lpstr>New Products</vt:lpstr>
      <vt:lpstr>Interpret HTML</vt:lpstr>
      <vt:lpstr>Instructions</vt:lpstr>
      <vt:lpstr>config</vt:lpstr>
      <vt:lpstr>Data &gt;&gt;</vt:lpstr>
      <vt:lpstr>prod_info</vt:lpstr>
      <vt:lpstr>cat_info</vt:lpstr>
      <vt:lpstr>Other &gt;&gt;</vt:lpstr>
      <vt:lpstr>99. Dowdowns</vt:lpstr>
      <vt:lpstr>99. Information 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Tola</dc:creator>
  <cp:lastModifiedBy>Eduardo Tola</cp:lastModifiedBy>
  <dcterms:created xsi:type="dcterms:W3CDTF">2024-05-20T15:14:40Z</dcterms:created>
  <dcterms:modified xsi:type="dcterms:W3CDTF">2024-05-23T11:15:18Z</dcterms:modified>
</cp:coreProperties>
</file>