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edcel\Documents\"/>
    </mc:Choice>
  </mc:AlternateContent>
  <xr:revisionPtr revIDLastSave="0" documentId="8_{94EE5429-9421-4949-8F3B-60413C959533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Year End 2024" sheetId="1" r:id="rId1"/>
    <sheet name="Year End with Mid year result" sheetId="2" r:id="rId2"/>
    <sheet name="H.O. Template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2" i="2" l="1"/>
  <c r="L71" i="2"/>
  <c r="K70" i="2"/>
  <c r="L70" i="2" s="1"/>
  <c r="K69" i="2"/>
  <c r="L69" i="2" s="1"/>
  <c r="L35" i="2"/>
  <c r="L27" i="2"/>
  <c r="L28" i="2"/>
  <c r="L39" i="2"/>
  <c r="K39" i="2"/>
  <c r="K13" i="2"/>
  <c r="L13" i="2" s="1"/>
  <c r="J19" i="3"/>
  <c r="I19" i="3"/>
  <c r="H19" i="3"/>
  <c r="K61" i="2"/>
  <c r="L61" i="2" s="1"/>
  <c r="K57" i="2"/>
  <c r="L57" i="2" s="1"/>
  <c r="K55" i="2"/>
  <c r="L55" i="2" s="1"/>
  <c r="K51" i="2"/>
  <c r="L51" i="2" s="1"/>
  <c r="K45" i="2"/>
  <c r="L45" i="2" s="1"/>
  <c r="K49" i="2"/>
  <c r="L49" i="2" s="1"/>
  <c r="K47" i="2"/>
  <c r="L47" i="2" s="1"/>
  <c r="K53" i="2"/>
  <c r="L53" i="2" s="1"/>
  <c r="H53" i="3"/>
  <c r="K51" i="3"/>
  <c r="G51" i="3"/>
  <c r="F51" i="3"/>
  <c r="E51" i="3"/>
  <c r="D51" i="3"/>
  <c r="I49" i="3"/>
  <c r="H49" i="3"/>
  <c r="J49" i="3" s="1"/>
  <c r="I47" i="3"/>
  <c r="H47" i="3"/>
  <c r="J47" i="3" s="1"/>
  <c r="J45" i="3"/>
  <c r="I45" i="3"/>
  <c r="H45" i="3"/>
  <c r="J43" i="3"/>
  <c r="I43" i="3"/>
  <c r="H43" i="3"/>
  <c r="I41" i="3"/>
  <c r="H41" i="3"/>
  <c r="J41" i="3" s="1"/>
  <c r="I39" i="3"/>
  <c r="H39" i="3"/>
  <c r="H54" i="3" s="1"/>
  <c r="J37" i="3"/>
  <c r="I37" i="3"/>
  <c r="H37" i="3"/>
  <c r="J35" i="3"/>
  <c r="I35" i="3"/>
  <c r="H35" i="3"/>
  <c r="J33" i="3"/>
  <c r="I33" i="3"/>
  <c r="H33" i="3"/>
  <c r="J31" i="3"/>
  <c r="I31" i="3"/>
  <c r="H31" i="3"/>
  <c r="I29" i="3"/>
  <c r="H29" i="3"/>
  <c r="J27" i="3"/>
  <c r="I27" i="3"/>
  <c r="H27" i="3"/>
  <c r="J25" i="3"/>
  <c r="I25" i="3"/>
  <c r="H25" i="3"/>
  <c r="J23" i="3"/>
  <c r="I23" i="3"/>
  <c r="H23" i="3"/>
  <c r="J21" i="3"/>
  <c r="I21" i="3"/>
  <c r="H21" i="3"/>
  <c r="I17" i="3"/>
  <c r="H17" i="3"/>
  <c r="J17" i="3" s="1"/>
  <c r="I15" i="3"/>
  <c r="H15" i="3"/>
  <c r="J15" i="3" s="1"/>
  <c r="I13" i="3"/>
  <c r="H13" i="3"/>
  <c r="J13" i="3" s="1"/>
  <c r="I11" i="3"/>
  <c r="H11" i="3"/>
  <c r="J11" i="3" s="1"/>
  <c r="J9" i="3"/>
  <c r="I9" i="3"/>
  <c r="H9" i="3"/>
  <c r="I7" i="3"/>
  <c r="H7" i="3"/>
  <c r="J7" i="3" s="1"/>
  <c r="K62" i="2"/>
  <c r="L62" i="2" s="1"/>
  <c r="K60" i="2"/>
  <c r="L60" i="2" s="1"/>
  <c r="K58" i="2"/>
  <c r="L58" i="2" s="1"/>
  <c r="K56" i="2"/>
  <c r="L56" i="2" s="1"/>
  <c r="K54" i="2"/>
  <c r="L54" i="2" s="1"/>
  <c r="K52" i="2"/>
  <c r="L52" i="2" s="1"/>
  <c r="K50" i="2"/>
  <c r="L50" i="2" s="1"/>
  <c r="K48" i="2"/>
  <c r="L48" i="2" s="1"/>
  <c r="K46" i="2"/>
  <c r="L46" i="2" s="1"/>
  <c r="K44" i="2"/>
  <c r="L44" i="2" s="1"/>
  <c r="K43" i="2"/>
  <c r="L43" i="2" s="1"/>
  <c r="K42" i="2"/>
  <c r="L42" i="2" s="1"/>
  <c r="K41" i="2"/>
  <c r="L41" i="2" s="1"/>
  <c r="K38" i="2"/>
  <c r="L38" i="2" s="1"/>
  <c r="K37" i="2"/>
  <c r="L37" i="2" s="1"/>
  <c r="K34" i="2"/>
  <c r="L34" i="2" s="1"/>
  <c r="K33" i="2"/>
  <c r="L33" i="2" s="1"/>
  <c r="K32" i="2"/>
  <c r="L32" i="2" s="1"/>
  <c r="K31" i="2"/>
  <c r="L31" i="2" s="1"/>
  <c r="K30" i="2"/>
  <c r="L30" i="2" s="1"/>
  <c r="K29" i="2"/>
  <c r="L29" i="2" s="1"/>
  <c r="K26" i="2"/>
  <c r="L26" i="2" s="1"/>
  <c r="K25" i="2"/>
  <c r="L25" i="2" s="1"/>
  <c r="K24" i="2"/>
  <c r="L24" i="2" s="1"/>
  <c r="K23" i="2"/>
  <c r="L23" i="2" s="1"/>
  <c r="K20" i="2"/>
  <c r="L20" i="2" s="1"/>
  <c r="K19" i="2"/>
  <c r="L19" i="2" s="1"/>
  <c r="K16" i="2"/>
  <c r="L16" i="2" s="1"/>
  <c r="K15" i="2"/>
  <c r="L15" i="2" s="1"/>
  <c r="K12" i="2"/>
  <c r="L12" i="2" s="1"/>
  <c r="K11" i="2"/>
  <c r="L11" i="2" s="1"/>
  <c r="K8" i="2"/>
  <c r="L8" i="2" s="1"/>
  <c r="K7" i="2"/>
  <c r="L7" i="2" s="1"/>
  <c r="K6" i="2"/>
  <c r="L6" i="2" s="1"/>
  <c r="K5" i="2"/>
  <c r="L5" i="2" s="1"/>
  <c r="K33" i="1"/>
  <c r="K31" i="1"/>
  <c r="H31" i="1"/>
  <c r="K30" i="1"/>
  <c r="H30" i="1"/>
  <c r="M27" i="1"/>
  <c r="L27" i="1"/>
  <c r="K27" i="1"/>
  <c r="J27" i="1"/>
  <c r="I27" i="1"/>
  <c r="H27" i="1"/>
  <c r="G27" i="1"/>
  <c r="F27" i="1"/>
  <c r="E27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J39" i="3" l="1"/>
  <c r="E53" i="3"/>
  <c r="E54" i="3"/>
  <c r="I51" i="3"/>
  <c r="H51" i="3"/>
  <c r="J51" i="3" s="1"/>
  <c r="H56" i="3"/>
  <c r="J29" i="3"/>
</calcChain>
</file>

<file path=xl/sharedStrings.xml><?xml version="1.0" encoding="utf-8"?>
<sst xmlns="http://schemas.openxmlformats.org/spreadsheetml/2006/main" count="300" uniqueCount="146">
  <si>
    <t>Northern Panay</t>
  </si>
  <si>
    <t xml:space="preserve">Partial - Year End Inventory Result 2024 </t>
  </si>
  <si>
    <t>BRANCH</t>
  </si>
  <si>
    <t>Supervisor</t>
  </si>
  <si>
    <t>Date</t>
  </si>
  <si>
    <t>Inventory Result Cost per department</t>
  </si>
  <si>
    <t>Total</t>
  </si>
  <si>
    <t>% TO SALES</t>
  </si>
  <si>
    <t>GROSS</t>
  </si>
  <si>
    <t>Vet</t>
  </si>
  <si>
    <t>Specialty</t>
  </si>
  <si>
    <t>Agri</t>
  </si>
  <si>
    <t>DOC</t>
  </si>
  <si>
    <t>Chem/Others</t>
  </si>
  <si>
    <t>Fert/Seeds</t>
  </si>
  <si>
    <t>VARIANCE</t>
  </si>
  <si>
    <t>SALES</t>
  </si>
  <si>
    <t>KALIBO - LASERNA</t>
  </si>
  <si>
    <t>Ms. Precy Escuadro</t>
  </si>
  <si>
    <t>ROXAS - PUBLIC MARKET</t>
  </si>
  <si>
    <t>Jenny Mae Caloyloy</t>
  </si>
  <si>
    <t>BANATE - REAL</t>
  </si>
  <si>
    <t>Ms. Ma. Tesa Baloyo</t>
  </si>
  <si>
    <t>BALASAN - DEL ROSARIO</t>
  </si>
  <si>
    <t>Ms. Mylene Amparado</t>
  </si>
  <si>
    <t>MAMBUSAO - VILLAREAL</t>
  </si>
  <si>
    <t>Ms. Zilla Mae Valencia</t>
  </si>
  <si>
    <t>PASSI - SALIGUMBA</t>
  </si>
  <si>
    <t>Ms. Neil Grace Sombrea</t>
  </si>
  <si>
    <t>CUARTERO - NAT'L HIWAY</t>
  </si>
  <si>
    <t>Ms. Christy Licono</t>
  </si>
  <si>
    <t>PASSI - SAN JUAN</t>
  </si>
  <si>
    <t>Ms. Shella Germino</t>
  </si>
  <si>
    <t>PASSI - SALVACION</t>
  </si>
  <si>
    <t>Ms. Lallain Lumawag</t>
  </si>
  <si>
    <t>PONTEVEDRA - RIZAL</t>
  </si>
  <si>
    <t>Mr. Claru Bracamonte</t>
  </si>
  <si>
    <t>PRES. ROXAS - NAT'L HIWAY</t>
  </si>
  <si>
    <t>Ms. Edralyn Daliva</t>
  </si>
  <si>
    <t>ESTANCIA - REYES</t>
  </si>
  <si>
    <t>Ms. Ann Marie Lim</t>
  </si>
  <si>
    <t>PASSI - SABLOGON</t>
  </si>
  <si>
    <t>Ms. Cherylie Artuz</t>
  </si>
  <si>
    <t>SARA - SALCEDO</t>
  </si>
  <si>
    <t>Ms. Ella Gabo</t>
  </si>
  <si>
    <t>SARA - WASHINGTON</t>
  </si>
  <si>
    <t>MS. Caren Joy Franco</t>
  </si>
  <si>
    <t>BRTC. VIEJO - RIZAL</t>
  </si>
  <si>
    <t>Ms. Merlyn Capulot</t>
  </si>
  <si>
    <t>ROXAS - LAWAAN</t>
  </si>
  <si>
    <t>Ms. Glofil Arnibal</t>
  </si>
  <si>
    <t>ROXAS - LEGAZPI</t>
  </si>
  <si>
    <t>Ms. Rhea Mae Barua</t>
  </si>
  <si>
    <t>ROXAS - ROXAS</t>
  </si>
  <si>
    <t>Ms. Rosario Bentillo</t>
  </si>
  <si>
    <t>MALAY - CATICLAN</t>
  </si>
  <si>
    <t>MS. Rhea Joyce Francisco</t>
  </si>
  <si>
    <t>KALIBO - REYES</t>
  </si>
  <si>
    <t>Ms. Honey Lyn Lora</t>
  </si>
  <si>
    <t>KALIBO - ROXAS</t>
  </si>
  <si>
    <t>Ms. Guia Bolido</t>
  </si>
  <si>
    <t>NO. OF BRANCHES</t>
  </si>
  <si>
    <t>OVERAGES</t>
  </si>
  <si>
    <t>SHORTAGES</t>
  </si>
  <si>
    <t>TOTAL</t>
  </si>
  <si>
    <t>NET</t>
  </si>
  <si>
    <t>Year End Inventory Result 2024 - Partial</t>
  </si>
  <si>
    <t>Inventory</t>
  </si>
  <si>
    <t>Inventory Result Cost</t>
  </si>
  <si>
    <t>Year End</t>
  </si>
  <si>
    <t>Mid Year</t>
  </si>
  <si>
    <t>MA9y 9</t>
  </si>
  <si>
    <t xml:space="preserve"> </t>
  </si>
  <si>
    <t>Year end 2023</t>
  </si>
  <si>
    <t>YEAR-END INVENTORY RESULT-PARTIAL</t>
  </si>
  <si>
    <t>ATTENTION:  AM-EDCEL S. UYTOCO</t>
  </si>
  <si>
    <t>FOR THE YEAR 2024</t>
  </si>
  <si>
    <t>INVTY.</t>
  </si>
  <si>
    <t>PER ACTUAL</t>
  </si>
  <si>
    <t xml:space="preserve">     PER F-152</t>
  </si>
  <si>
    <t>%</t>
  </si>
  <si>
    <t>GROSS SALES</t>
  </si>
  <si>
    <t>NORTHERN PANAY</t>
  </si>
  <si>
    <t>SUPERVISOR</t>
  </si>
  <si>
    <t>DATE</t>
  </si>
  <si>
    <t>COST</t>
  </si>
  <si>
    <t>RETAIL</t>
  </si>
  <si>
    <t>TO SALES</t>
  </si>
  <si>
    <t>INVTY. CUT-OFF</t>
  </si>
  <si>
    <t>ROXAS ROXAS</t>
  </si>
  <si>
    <t>ROSARIO BENTILLO</t>
  </si>
  <si>
    <t>Nov 15, 2024</t>
  </si>
  <si>
    <t>ROXAS PUB.MARKET</t>
  </si>
  <si>
    <t>JENNY MAE D. CALOYLOY</t>
  </si>
  <si>
    <t>ROXAS LAWAAN</t>
  </si>
  <si>
    <t>GLOFEL D. ARNIBAL</t>
  </si>
  <si>
    <t>11/13/2024</t>
  </si>
  <si>
    <t>KALIBO REYES</t>
  </si>
  <si>
    <t>HONEY LYN B. LORA</t>
  </si>
  <si>
    <t>Nov 22, 2024</t>
  </si>
  <si>
    <t>KALIBO ROXAS</t>
  </si>
  <si>
    <t>GUIA D. BOLIDO</t>
  </si>
  <si>
    <t>Nov 21, 2024</t>
  </si>
  <si>
    <t>MAMBUSAO VILLAREAL</t>
  </si>
  <si>
    <t>ZILLA MAE M. VALENCIA</t>
  </si>
  <si>
    <t>ROXAS LEGASPI</t>
  </si>
  <si>
    <t>RHEA MAE F. BARUA</t>
  </si>
  <si>
    <t>11/14/2024</t>
  </si>
  <si>
    <t>KALIBO-LASERNA</t>
  </si>
  <si>
    <t>PRECILA D. ESCUADRO</t>
  </si>
  <si>
    <t>CUARTERO-NAT'L HIGHWAY</t>
  </si>
  <si>
    <t>CHRISTY B. LICONO</t>
  </si>
  <si>
    <t>PONTEVEDRA RIZAL</t>
  </si>
  <si>
    <t>CLARO R. BRACAMONTE JR.</t>
  </si>
  <si>
    <t>PASSI SAN JUAN</t>
  </si>
  <si>
    <t>SHELLA P. GERMINO</t>
  </si>
  <si>
    <t>SARA SALCEDO</t>
  </si>
  <si>
    <t>ELLA GABO</t>
  </si>
  <si>
    <t>ESTANCIA REYES</t>
  </si>
  <si>
    <t>ANN MARIE B. LIM</t>
  </si>
  <si>
    <t>BALASAN DEL ROSARIO</t>
  </si>
  <si>
    <t>MY MY V. AMPARADO</t>
  </si>
  <si>
    <t>PASSI SALIGUMBA</t>
  </si>
  <si>
    <t>NEIL GRACE L. SOMBREA</t>
  </si>
  <si>
    <t>PASSI SALVACION</t>
  </si>
  <si>
    <t>LALAINE D. LUMAWAG</t>
  </si>
  <si>
    <t>SARA WASHINGTON</t>
  </si>
  <si>
    <t>CAREN JOY B. FRANCO</t>
  </si>
  <si>
    <t>Nov 6, 2024</t>
  </si>
  <si>
    <t>MALAY CATICLAN</t>
  </si>
  <si>
    <t>RHEA JOYCE D. FRANCISCO</t>
  </si>
  <si>
    <t>Nov 19,2024</t>
  </si>
  <si>
    <t>BANATE-REAL</t>
  </si>
  <si>
    <t>MA. TESA P. BALOYO</t>
  </si>
  <si>
    <t>PRES. ROXAS NAT'L HIGHWAY</t>
  </si>
  <si>
    <t>EDRALYN D. DALIVA</t>
  </si>
  <si>
    <t>PASSI SABLOGON</t>
  </si>
  <si>
    <t>CHERYLIE M. ARTUZ</t>
  </si>
  <si>
    <t>11/30/2024</t>
  </si>
  <si>
    <t>BAROTAC VEIJO RIZAL</t>
  </si>
  <si>
    <t>MERLYN A. CAPULOT</t>
  </si>
  <si>
    <t>CC: RM, PERSONNEL</t>
  </si>
  <si>
    <t>Oct 19, 2023</t>
  </si>
  <si>
    <t>YE 2023</t>
  </si>
  <si>
    <t>YE 2022</t>
  </si>
  <si>
    <t>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</si>
</sst>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;[Red]\(#,##0.00\)"/>
    <numFmt numFmtId="165" formatCode="_(* #,##0.00_);_(* \(#,##0.00\);_(* &quot;-&quot;??_);_(@_)"/>
  </numFmts>
  <fonts count="53">
    <font>
      <sz val="11"/>
      <color theme="1"/>
      <name val="Calibri"/>
      <charset val="134"/>
      <scheme val="minor"/>
    </font>
    <font>
      <b/>
      <sz val="10"/>
      <name val="Arial"/>
      <family val="2"/>
    </font>
    <font>
      <b/>
      <sz val="10"/>
      <name val="Verdana"/>
      <family val="2"/>
    </font>
    <font>
      <b/>
      <sz val="14"/>
      <name val="Verdana"/>
      <family val="2"/>
    </font>
    <font>
      <b/>
      <sz val="18"/>
      <name val="Verdana"/>
      <family val="2"/>
    </font>
    <font>
      <b/>
      <sz val="16"/>
      <name val="Verdana"/>
      <family val="2"/>
    </font>
    <font>
      <b/>
      <sz val="10"/>
      <name val="Calibri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mbria"/>
      <family val="1"/>
    </font>
    <font>
      <b/>
      <sz val="12"/>
      <color rgb="FF000000"/>
      <name val="Cambria"/>
      <family val="1"/>
    </font>
    <font>
      <b/>
      <sz val="10"/>
      <color rgb="FF000000"/>
      <name val="Cambria"/>
      <family val="1"/>
    </font>
    <font>
      <b/>
      <sz val="11"/>
      <color theme="1"/>
      <name val="Cambria"/>
      <family val="1"/>
    </font>
    <font>
      <b/>
      <sz val="11"/>
      <name val="Cambria"/>
      <family val="1"/>
    </font>
    <font>
      <sz val="12"/>
      <color rgb="FF000000"/>
      <name val="Cambria"/>
      <family val="1"/>
    </font>
    <font>
      <b/>
      <sz val="12"/>
      <color rgb="FFFF0000"/>
      <name val="Cambria"/>
      <family val="1"/>
    </font>
    <font>
      <b/>
      <sz val="12"/>
      <color theme="1"/>
      <name val="Cambria"/>
      <family val="1"/>
    </font>
    <font>
      <b/>
      <sz val="12"/>
      <name val="Cambria"/>
      <family val="1"/>
    </font>
    <font>
      <b/>
      <sz val="8"/>
      <color rgb="FF000000"/>
      <name val="Cambria"/>
      <family val="1"/>
    </font>
    <font>
      <sz val="10"/>
      <color rgb="FF000000"/>
      <name val="Cambria"/>
      <family val="1"/>
    </font>
    <font>
      <b/>
      <sz val="8"/>
      <color rgb="FFFF0000"/>
      <name val="Cambria"/>
      <family val="1"/>
    </font>
    <font>
      <b/>
      <sz val="8"/>
      <name val="Cambria"/>
      <family val="1"/>
    </font>
    <font>
      <b/>
      <sz val="8"/>
      <color theme="1"/>
      <name val="Cambria"/>
      <family val="1"/>
    </font>
    <font>
      <sz val="8"/>
      <color rgb="FF000000"/>
      <name val="Cambria"/>
      <family val="1"/>
    </font>
    <font>
      <b/>
      <sz val="12"/>
      <color rgb="FFC00000"/>
      <name val="Cambria"/>
      <family val="1"/>
    </font>
    <font>
      <b/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name val="Verdana"/>
      <family val="2"/>
    </font>
    <font>
      <b/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Cambria"/>
      <family val="1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14"/>
      <color rgb="FFFF0000"/>
      <name val="Cambria"/>
      <family val="1"/>
    </font>
    <font>
      <b/>
      <sz val="10"/>
      <color theme="1"/>
      <name val="Cambria"/>
      <family val="1"/>
    </font>
    <font>
      <b/>
      <sz val="10"/>
      <name val="Cambria"/>
      <family val="1"/>
    </font>
    <font>
      <b/>
      <sz val="10"/>
      <color rgb="FFFF0000"/>
      <name val="Cambria"/>
      <family val="1"/>
    </font>
    <font>
      <b/>
      <sz val="10"/>
      <color rgb="FFC00000"/>
      <name val="Cambria"/>
      <family val="1"/>
    </font>
    <font>
      <sz val="10"/>
      <color theme="1"/>
      <name val="Cambria"/>
      <family val="1"/>
    </font>
    <font>
      <sz val="10"/>
      <name val="Cambria"/>
      <family val="1"/>
    </font>
    <font>
      <b/>
      <sz val="10"/>
      <color theme="1"/>
      <name val="Bookman Old Style"/>
      <family val="1"/>
    </font>
    <font>
      <b/>
      <sz val="10"/>
      <color rgb="FFFF0000"/>
      <name val="Bookman Old Style"/>
      <family val="1"/>
    </font>
    <font>
      <b/>
      <sz val="8"/>
      <color rgb="FFFF0000"/>
      <name val="Bookman Old Style"/>
      <family val="1"/>
    </font>
    <font>
      <b/>
      <sz val="8"/>
      <name val="Bookman Old Style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mbria"/>
      <family val="1"/>
    </font>
    <font>
      <b/>
      <sz val="12"/>
      <name val="Cambria"/>
      <family val="1"/>
    </font>
    <font>
      <b/>
      <sz val="10"/>
      <color rgb="FFFF0000"/>
      <name val="Arial"/>
      <family val="2"/>
    </font>
    <font>
      <sz val="8"/>
      <color rgb="FF000000"/>
      <name val="Cambria"/>
      <family val="1"/>
    </font>
    <font>
      <b/>
      <sz val="12"/>
      <color theme="1"/>
      <name val="Cambria"/>
      <family val="1"/>
    </font>
    <font>
      <b/>
      <sz val="11"/>
      <color rgb="FFFF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rgb="FFCCFFCC"/>
      </patternFill>
    </fill>
    <fill>
      <patternFill patternType="solid">
        <fgColor theme="4" tint="0.7999511703848384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6" fillId="0" borderId="0"/>
  </cellStyleXfs>
  <cellXfs count="2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49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3" applyFont="1" applyProtection="1">
      <protection locked="0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5" fontId="1" fillId="0" borderId="2" xfId="0" applyNumberFormat="1" applyFont="1" applyBorder="1"/>
    <xf numFmtId="164" fontId="1" fillId="0" borderId="2" xfId="0" applyNumberFormat="1" applyFont="1" applyBorder="1"/>
    <xf numFmtId="37" fontId="6" fillId="0" borderId="0" xfId="0" applyNumberFormat="1" applyFont="1" applyAlignment="1">
      <alignment horizontal="center"/>
    </xf>
    <xf numFmtId="164" fontId="7" fillId="0" borderId="0" xfId="0" applyNumberFormat="1" applyFont="1"/>
    <xf numFmtId="0" fontId="8" fillId="0" borderId="0" xfId="0" applyFont="1"/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/>
    <xf numFmtId="10" fontId="1" fillId="0" borderId="0" xfId="2" applyNumberFormat="1" applyFont="1"/>
    <xf numFmtId="43" fontId="1" fillId="0" borderId="0" xfId="1" applyFont="1"/>
    <xf numFmtId="9" fontId="1" fillId="0" borderId="0" xfId="2" applyFont="1"/>
    <xf numFmtId="9" fontId="2" fillId="0" borderId="0" xfId="2" applyFont="1" applyAlignment="1">
      <alignment horizontal="center"/>
    </xf>
    <xf numFmtId="43" fontId="2" fillId="0" borderId="0" xfId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1" fillId="0" borderId="0" xfId="1" applyFont="1" applyBorder="1"/>
    <xf numFmtId="43" fontId="9" fillId="2" borderId="0" xfId="1" applyFont="1" applyFill="1" applyBorder="1" applyAlignment="1">
      <alignment vertical="center"/>
    </xf>
    <xf numFmtId="10" fontId="1" fillId="0" borderId="2" xfId="2" applyNumberFormat="1" applyFont="1" applyBorder="1"/>
    <xf numFmtId="0" fontId="10" fillId="0" borderId="0" xfId="0" applyFont="1" applyAlignment="1">
      <alignment horizontal="left"/>
    </xf>
    <xf numFmtId="0" fontId="14" fillId="2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1" fillId="2" borderId="11" xfId="0" applyFont="1" applyFill="1" applyBorder="1" applyAlignment="1">
      <alignment horizontal="center" vertical="center" wrapText="1"/>
    </xf>
    <xf numFmtId="17" fontId="15" fillId="2" borderId="11" xfId="0" applyNumberFormat="1" applyFont="1" applyFill="1" applyBorder="1" applyAlignment="1">
      <alignment horizontal="center" vertical="center" wrapText="1"/>
    </xf>
    <xf numFmtId="43" fontId="16" fillId="2" borderId="11" xfId="1" applyFont="1" applyFill="1" applyBorder="1" applyAlignment="1">
      <alignment horizontal="center" vertical="center"/>
    </xf>
    <xf numFmtId="43" fontId="16" fillId="2" borderId="11" xfId="1" applyFont="1" applyFill="1" applyBorder="1" applyAlignment="1">
      <alignment vertical="center"/>
    </xf>
    <xf numFmtId="43" fontId="17" fillId="2" borderId="11" xfId="1" applyFont="1" applyFill="1" applyBorder="1" applyAlignment="1">
      <alignment vertical="center"/>
    </xf>
    <xf numFmtId="43" fontId="18" fillId="2" borderId="11" xfId="1" applyFont="1" applyFill="1" applyBorder="1" applyAlignment="1">
      <alignment vertical="center"/>
    </xf>
    <xf numFmtId="0" fontId="19" fillId="2" borderId="8" xfId="0" applyFont="1" applyFill="1" applyBorder="1" applyAlignment="1">
      <alignment horizontal="center" wrapText="1"/>
    </xf>
    <xf numFmtId="17" fontId="20" fillId="2" borderId="8" xfId="0" applyNumberFormat="1" applyFont="1" applyFill="1" applyBorder="1" applyAlignment="1">
      <alignment horizontal="center" wrapText="1"/>
    </xf>
    <xf numFmtId="43" fontId="21" fillId="2" borderId="8" xfId="1" applyFont="1" applyFill="1" applyBorder="1" applyAlignment="1">
      <alignment horizontal="center" wrapText="1"/>
    </xf>
    <xf numFmtId="43" fontId="21" fillId="2" borderId="8" xfId="1" applyFont="1" applyFill="1" applyBorder="1"/>
    <xf numFmtId="43" fontId="22" fillId="2" borderId="8" xfId="1" applyFont="1" applyFill="1" applyBorder="1"/>
    <xf numFmtId="43" fontId="23" fillId="2" borderId="8" xfId="1" applyFont="1" applyFill="1" applyBorder="1"/>
    <xf numFmtId="17" fontId="15" fillId="2" borderId="5" xfId="0" applyNumberFormat="1" applyFont="1" applyFill="1" applyBorder="1" applyAlignment="1">
      <alignment horizontal="center" vertical="center" wrapText="1"/>
    </xf>
    <xf numFmtId="43" fontId="18" fillId="2" borderId="5" xfId="1" applyFont="1" applyFill="1" applyBorder="1" applyAlignment="1">
      <alignment horizontal="center" vertical="center"/>
    </xf>
    <xf numFmtId="43" fontId="16" fillId="2" borderId="5" xfId="1" applyFont="1" applyFill="1" applyBorder="1" applyAlignment="1">
      <alignment vertical="center"/>
    </xf>
    <xf numFmtId="17" fontId="24" fillId="2" borderId="8" xfId="0" applyNumberFormat="1" applyFont="1" applyFill="1" applyBorder="1" applyAlignment="1">
      <alignment horizontal="center" wrapText="1"/>
    </xf>
    <xf numFmtId="43" fontId="21" fillId="2" borderId="8" xfId="1" applyFont="1" applyFill="1" applyBorder="1" applyAlignment="1">
      <alignment horizontal="center"/>
    </xf>
    <xf numFmtId="43" fontId="18" fillId="2" borderId="11" xfId="1" applyFont="1" applyFill="1" applyBorder="1" applyAlignment="1">
      <alignment horizontal="center" vertical="center"/>
    </xf>
    <xf numFmtId="17" fontId="24" fillId="2" borderId="8" xfId="0" applyNumberFormat="1" applyFont="1" applyFill="1" applyBorder="1" applyAlignment="1">
      <alignment horizontal="center" vertical="center" wrapText="1"/>
    </xf>
    <xf numFmtId="43" fontId="19" fillId="2" borderId="8" xfId="1" applyFont="1" applyFill="1" applyBorder="1" applyAlignment="1">
      <alignment horizontal="center" wrapText="1"/>
    </xf>
    <xf numFmtId="0" fontId="11" fillId="2" borderId="11" xfId="0" applyFont="1" applyFill="1" applyBorder="1" applyAlignment="1">
      <alignment horizontal="center" wrapText="1"/>
    </xf>
    <xf numFmtId="43" fontId="25" fillId="2" borderId="5" xfId="1" applyFont="1" applyFill="1" applyBorder="1" applyAlignment="1">
      <alignment horizontal="center" vertical="center"/>
    </xf>
    <xf numFmtId="43" fontId="18" fillId="2" borderId="5" xfId="1" applyFont="1" applyFill="1" applyBorder="1" applyAlignment="1">
      <alignment vertical="center"/>
    </xf>
    <xf numFmtId="43" fontId="22" fillId="2" borderId="8" xfId="1" applyFont="1" applyFill="1" applyBorder="1" applyAlignment="1">
      <alignment horizontal="center" wrapText="1"/>
    </xf>
    <xf numFmtId="43" fontId="16" fillId="2" borderId="5" xfId="1" applyFont="1" applyFill="1" applyBorder="1" applyAlignment="1">
      <alignment horizontal="center" vertical="center"/>
    </xf>
    <xf numFmtId="43" fontId="11" fillId="2" borderId="5" xfId="1" applyFont="1" applyFill="1" applyBorder="1" applyAlignment="1">
      <alignment horizontal="center" vertical="center" wrapText="1"/>
    </xf>
    <xf numFmtId="43" fontId="17" fillId="2" borderId="5" xfId="1" applyFont="1" applyFill="1" applyBorder="1" applyAlignment="1">
      <alignment vertical="center"/>
    </xf>
    <xf numFmtId="0" fontId="19" fillId="2" borderId="13" xfId="0" applyFont="1" applyFill="1" applyBorder="1" applyAlignment="1">
      <alignment horizontal="center" wrapText="1"/>
    </xf>
    <xf numFmtId="17" fontId="24" fillId="2" borderId="13" xfId="0" applyNumberFormat="1" applyFont="1" applyFill="1" applyBorder="1" applyAlignment="1">
      <alignment horizontal="center" wrapText="1"/>
    </xf>
    <xf numFmtId="43" fontId="21" fillId="2" borderId="13" xfId="1" applyFont="1" applyFill="1" applyBorder="1" applyAlignment="1">
      <alignment horizontal="center" wrapText="1"/>
    </xf>
    <xf numFmtId="43" fontId="22" fillId="2" borderId="13" xfId="1" applyFont="1" applyFill="1" applyBorder="1"/>
    <xf numFmtId="43" fontId="21" fillId="2" borderId="13" xfId="1" applyFont="1" applyFill="1" applyBorder="1"/>
    <xf numFmtId="43" fontId="23" fillId="2" borderId="13" xfId="1" applyFont="1" applyFill="1" applyBorder="1"/>
    <xf numFmtId="0" fontId="19" fillId="2" borderId="13" xfId="0" applyFont="1" applyFill="1" applyBorder="1" applyAlignment="1">
      <alignment horizontal="center" vertical="center" wrapText="1"/>
    </xf>
    <xf numFmtId="43" fontId="23" fillId="2" borderId="13" xfId="1" applyFont="1" applyFill="1" applyBorder="1" applyAlignment="1">
      <alignment horizontal="center" vertical="center"/>
    </xf>
    <xf numFmtId="43" fontId="18" fillId="2" borderId="5" xfId="1" applyFont="1" applyFill="1" applyBorder="1" applyAlignment="1">
      <alignment horizontal="center" vertical="center" wrapText="1"/>
    </xf>
    <xf numFmtId="43" fontId="23" fillId="2" borderId="8" xfId="1" applyFont="1" applyFill="1" applyBorder="1" applyAlignment="1">
      <alignment horizontal="center" wrapText="1"/>
    </xf>
    <xf numFmtId="43" fontId="22" fillId="2" borderId="8" xfId="1" applyFont="1" applyFill="1" applyBorder="1" applyAlignment="1">
      <alignment horizontal="center"/>
    </xf>
    <xf numFmtId="43" fontId="16" fillId="2" borderId="5" xfId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left" wrapText="1"/>
    </xf>
    <xf numFmtId="0" fontId="11" fillId="2" borderId="12" xfId="0" applyFont="1" applyFill="1" applyBorder="1" applyAlignment="1">
      <alignment horizontal="left" wrapText="1"/>
    </xf>
    <xf numFmtId="43" fontId="17" fillId="2" borderId="5" xfId="1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wrapText="1"/>
    </xf>
    <xf numFmtId="17" fontId="24" fillId="2" borderId="16" xfId="0" applyNumberFormat="1" applyFont="1" applyFill="1" applyBorder="1" applyAlignment="1">
      <alignment horizontal="center" wrapText="1"/>
    </xf>
    <xf numFmtId="43" fontId="22" fillId="2" borderId="16" xfId="1" applyFont="1" applyFill="1" applyBorder="1" applyAlignment="1">
      <alignment horizontal="center"/>
    </xf>
    <xf numFmtId="43" fontId="23" fillId="2" borderId="16" xfId="1" applyFont="1" applyFill="1" applyBorder="1"/>
    <xf numFmtId="43" fontId="21" fillId="2" borderId="16" xfId="1" applyFont="1" applyFill="1" applyBorder="1"/>
    <xf numFmtId="0" fontId="11" fillId="2" borderId="16" xfId="0" applyFont="1" applyFill="1" applyBorder="1" applyAlignment="1">
      <alignment horizontal="center" wrapText="1"/>
    </xf>
    <xf numFmtId="17" fontId="15" fillId="2" borderId="17" xfId="0" applyNumberFormat="1" applyFont="1" applyFill="1" applyBorder="1" applyAlignment="1">
      <alignment horizontal="center" vertical="center" wrapText="1"/>
    </xf>
    <xf numFmtId="43" fontId="16" fillId="2" borderId="17" xfId="1" applyFont="1" applyFill="1" applyBorder="1" applyAlignment="1">
      <alignment horizontal="center" vertical="center" wrapText="1"/>
    </xf>
    <xf numFmtId="43" fontId="16" fillId="2" borderId="17" xfId="1" applyFont="1" applyFill="1" applyBorder="1" applyAlignment="1">
      <alignment vertical="center"/>
    </xf>
    <xf numFmtId="43" fontId="18" fillId="2" borderId="17" xfId="1" applyFont="1" applyFill="1" applyBorder="1" applyAlignment="1">
      <alignment vertical="center"/>
    </xf>
    <xf numFmtId="17" fontId="24" fillId="2" borderId="15" xfId="0" applyNumberFormat="1" applyFont="1" applyFill="1" applyBorder="1" applyAlignment="1">
      <alignment horizontal="center" wrapText="1"/>
    </xf>
    <xf numFmtId="43" fontId="22" fillId="2" borderId="15" xfId="1" applyFont="1" applyFill="1" applyBorder="1" applyAlignment="1">
      <alignment horizontal="center"/>
    </xf>
    <xf numFmtId="43" fontId="21" fillId="2" borderId="15" xfId="1" applyFont="1" applyFill="1" applyBorder="1"/>
    <xf numFmtId="43" fontId="23" fillId="2" borderId="15" xfId="1" applyFont="1" applyFill="1" applyBorder="1"/>
    <xf numFmtId="17" fontId="24" fillId="0" borderId="8" xfId="0" applyNumberFormat="1" applyFont="1" applyBorder="1" applyAlignment="1">
      <alignment horizontal="center" wrapText="1"/>
    </xf>
    <xf numFmtId="43" fontId="22" fillId="2" borderId="17" xfId="1" applyFont="1" applyFill="1" applyBorder="1" applyAlignment="1">
      <alignment vertical="center"/>
    </xf>
    <xf numFmtId="43" fontId="23" fillId="2" borderId="17" xfId="1" applyFont="1" applyFill="1" applyBorder="1" applyAlignment="1">
      <alignment vertical="center"/>
    </xf>
    <xf numFmtId="43" fontId="21" fillId="2" borderId="15" xfId="1" applyFont="1" applyFill="1" applyBorder="1" applyAlignment="1">
      <alignment horizontal="center"/>
    </xf>
    <xf numFmtId="43" fontId="22" fillId="2" borderId="15" xfId="1" applyFont="1" applyFill="1" applyBorder="1"/>
    <xf numFmtId="0" fontId="26" fillId="0" borderId="0" xfId="0" applyFont="1"/>
    <xf numFmtId="0" fontId="19" fillId="0" borderId="13" xfId="0" applyFont="1" applyBorder="1" applyAlignment="1">
      <alignment horizontal="right" wrapText="1"/>
    </xf>
    <xf numFmtId="0" fontId="19" fillId="0" borderId="0" xfId="0" applyFont="1" applyAlignment="1">
      <alignment horizontal="right" wrapText="1"/>
    </xf>
    <xf numFmtId="9" fontId="27" fillId="0" borderId="5" xfId="2" applyFont="1" applyBorder="1" applyAlignment="1">
      <alignment horizontal="center"/>
    </xf>
    <xf numFmtId="43" fontId="2" fillId="0" borderId="18" xfId="1" applyFont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9" fontId="28" fillId="0" borderId="8" xfId="2" applyFont="1" applyBorder="1" applyAlignment="1">
      <alignment horizontal="center"/>
    </xf>
    <xf numFmtId="43" fontId="2" fillId="0" borderId="19" xfId="1" applyFont="1" applyBorder="1" applyAlignment="1">
      <alignment horizontal="center"/>
    </xf>
    <xf numFmtId="43" fontId="30" fillId="2" borderId="20" xfId="1" applyFont="1" applyFill="1" applyBorder="1" applyAlignment="1">
      <alignment vertical="center"/>
    </xf>
    <xf numFmtId="43" fontId="30" fillId="2" borderId="19" xfId="1" applyFont="1" applyFill="1" applyBorder="1"/>
    <xf numFmtId="43" fontId="30" fillId="2" borderId="18" xfId="1" applyFont="1" applyFill="1" applyBorder="1" applyAlignment="1">
      <alignment vertical="center"/>
    </xf>
    <xf numFmtId="43" fontId="16" fillId="4" borderId="5" xfId="1" applyFont="1" applyFill="1" applyBorder="1" applyAlignment="1">
      <alignment vertical="center"/>
    </xf>
    <xf numFmtId="43" fontId="21" fillId="4" borderId="8" xfId="1" applyFont="1" applyFill="1" applyBorder="1" applyAlignment="1">
      <alignment horizontal="center"/>
    </xf>
    <xf numFmtId="43" fontId="21" fillId="4" borderId="13" xfId="1" applyFont="1" applyFill="1" applyBorder="1"/>
    <xf numFmtId="10" fontId="29" fillId="2" borderId="13" xfId="2" applyNumberFormat="1" applyFont="1" applyFill="1" applyBorder="1"/>
    <xf numFmtId="43" fontId="30" fillId="2" borderId="21" xfId="1" applyFont="1" applyFill="1" applyBorder="1"/>
    <xf numFmtId="43" fontId="23" fillId="2" borderId="13" xfId="1" applyFont="1" applyFill="1" applyBorder="1" applyAlignment="1">
      <alignment vertical="center"/>
    </xf>
    <xf numFmtId="10" fontId="29" fillId="2" borderId="13" xfId="2" applyNumberFormat="1" applyFont="1" applyFill="1" applyBorder="1" applyAlignment="1">
      <alignment vertical="center"/>
    </xf>
    <xf numFmtId="43" fontId="30" fillId="2" borderId="21" xfId="1" applyFont="1" applyFill="1" applyBorder="1" applyAlignment="1">
      <alignment vertical="center"/>
    </xf>
    <xf numFmtId="43" fontId="30" fillId="2" borderId="22" xfId="1" applyFont="1" applyFill="1" applyBorder="1"/>
    <xf numFmtId="43" fontId="34" fillId="2" borderId="17" xfId="1" applyFont="1" applyFill="1" applyBorder="1" applyAlignment="1">
      <alignment vertical="center"/>
    </xf>
    <xf numFmtId="43" fontId="30" fillId="2" borderId="23" xfId="1" applyFont="1" applyFill="1" applyBorder="1" applyAlignment="1">
      <alignment vertical="center"/>
    </xf>
    <xf numFmtId="43" fontId="30" fillId="2" borderId="24" xfId="1" applyFont="1" applyFill="1" applyBorder="1"/>
    <xf numFmtId="43" fontId="30" fillId="0" borderId="19" xfId="1" applyFont="1" applyBorder="1"/>
    <xf numFmtId="0" fontId="36" fillId="6" borderId="13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wrapText="1"/>
    </xf>
    <xf numFmtId="0" fontId="20" fillId="2" borderId="13" xfId="0" applyFont="1" applyFill="1" applyBorder="1" applyAlignment="1">
      <alignment wrapText="1"/>
    </xf>
    <xf numFmtId="17" fontId="20" fillId="2" borderId="13" xfId="0" applyNumberFormat="1" applyFont="1" applyFill="1" applyBorder="1" applyAlignment="1">
      <alignment horizontal="center" wrapText="1"/>
    </xf>
    <xf numFmtId="43" fontId="37" fillId="2" borderId="13" xfId="1" applyFont="1" applyFill="1" applyBorder="1" applyAlignment="1">
      <alignment horizontal="center"/>
    </xf>
    <xf numFmtId="43" fontId="37" fillId="2" borderId="13" xfId="1" applyFont="1" applyFill="1" applyBorder="1"/>
    <xf numFmtId="43" fontId="35" fillId="2" borderId="13" xfId="1" applyFont="1" applyFill="1" applyBorder="1"/>
    <xf numFmtId="43" fontId="36" fillId="2" borderId="13" xfId="1" applyFont="1" applyFill="1" applyBorder="1"/>
    <xf numFmtId="43" fontId="36" fillId="2" borderId="13" xfId="1" applyFont="1" applyFill="1" applyBorder="1" applyAlignment="1">
      <alignment horizontal="center"/>
    </xf>
    <xf numFmtId="43" fontId="38" fillId="2" borderId="13" xfId="1" applyFont="1" applyFill="1" applyBorder="1" applyAlignment="1">
      <alignment horizontal="center"/>
    </xf>
    <xf numFmtId="43" fontId="35" fillId="2" borderId="13" xfId="1" applyFont="1" applyFill="1" applyBorder="1" applyAlignment="1">
      <alignment horizontal="center"/>
    </xf>
    <xf numFmtId="0" fontId="12" fillId="2" borderId="13" xfId="0" applyFont="1" applyFill="1" applyBorder="1" applyAlignment="1">
      <alignment vertical="center" wrapText="1"/>
    </xf>
    <xf numFmtId="17" fontId="20" fillId="2" borderId="13" xfId="0" applyNumberFormat="1" applyFont="1" applyFill="1" applyBorder="1" applyAlignment="1">
      <alignment horizontal="center" vertical="center" wrapText="1"/>
    </xf>
    <xf numFmtId="43" fontId="12" fillId="2" borderId="13" xfId="1" applyFont="1" applyFill="1" applyBorder="1" applyAlignment="1">
      <alignment horizontal="center" vertical="center" wrapText="1"/>
    </xf>
    <xf numFmtId="43" fontId="37" fillId="2" borderId="13" xfId="1" applyFont="1" applyFill="1" applyBorder="1" applyAlignment="1">
      <alignment vertical="center"/>
    </xf>
    <xf numFmtId="43" fontId="35" fillId="2" borderId="13" xfId="1" applyFont="1" applyFill="1" applyBorder="1" applyAlignment="1">
      <alignment vertical="center"/>
    </xf>
    <xf numFmtId="43" fontId="36" fillId="2" borderId="13" xfId="1" applyFont="1" applyFill="1" applyBorder="1" applyAlignment="1">
      <alignment horizontal="center" vertical="center" wrapText="1"/>
    </xf>
    <xf numFmtId="43" fontId="36" fillId="2" borderId="13" xfId="1" applyFont="1" applyFill="1" applyBorder="1" applyAlignment="1">
      <alignment vertical="center"/>
    </xf>
    <xf numFmtId="43" fontId="37" fillId="2" borderId="13" xfId="1" applyFont="1" applyFill="1" applyBorder="1" applyAlignment="1">
      <alignment horizontal="center" vertical="center"/>
    </xf>
    <xf numFmtId="43" fontId="36" fillId="2" borderId="13" xfId="1" applyFont="1" applyFill="1" applyBorder="1" applyAlignment="1">
      <alignment horizontal="center" vertical="center"/>
    </xf>
    <xf numFmtId="17" fontId="15" fillId="2" borderId="13" xfId="0" applyNumberFormat="1" applyFont="1" applyFill="1" applyBorder="1" applyAlignment="1">
      <alignment horizontal="center" vertical="center" wrapText="1"/>
    </xf>
    <xf numFmtId="43" fontId="37" fillId="2" borderId="13" xfId="1" applyFont="1" applyFill="1" applyBorder="1" applyAlignment="1">
      <alignment horizontal="center" vertical="center" wrapText="1"/>
    </xf>
    <xf numFmtId="43" fontId="36" fillId="2" borderId="13" xfId="1" applyFont="1" applyFill="1" applyBorder="1" applyAlignment="1">
      <alignment horizontal="center" wrapText="1"/>
    </xf>
    <xf numFmtId="43" fontId="39" fillId="2" borderId="13" xfId="1" applyFont="1" applyFill="1" applyBorder="1" applyAlignment="1">
      <alignment horizontal="center" wrapText="1"/>
    </xf>
    <xf numFmtId="43" fontId="39" fillId="2" borderId="13" xfId="1" applyFont="1" applyFill="1" applyBorder="1"/>
    <xf numFmtId="43" fontId="20" fillId="2" borderId="13" xfId="1" applyFont="1" applyFill="1" applyBorder="1" applyAlignment="1">
      <alignment horizontal="center" wrapText="1"/>
    </xf>
    <xf numFmtId="43" fontId="40" fillId="2" borderId="13" xfId="1" applyFont="1" applyFill="1" applyBorder="1"/>
    <xf numFmtId="43" fontId="37" fillId="2" borderId="13" xfId="1" applyFont="1" applyFill="1" applyBorder="1" applyAlignment="1">
      <alignment horizontal="center" wrapText="1"/>
    </xf>
    <xf numFmtId="1" fontId="12" fillId="2" borderId="13" xfId="0" applyNumberFormat="1" applyFont="1" applyFill="1" applyBorder="1" applyAlignment="1">
      <alignment horizontal="left" wrapText="1"/>
    </xf>
    <xf numFmtId="0" fontId="12" fillId="2" borderId="13" xfId="0" applyFont="1" applyFill="1" applyBorder="1" applyAlignment="1">
      <alignment horizontal="left" wrapText="1"/>
    </xf>
    <xf numFmtId="0" fontId="26" fillId="6" borderId="13" xfId="0" applyFont="1" applyFill="1" applyBorder="1" applyAlignment="1">
      <alignment vertical="center"/>
    </xf>
    <xf numFmtId="43" fontId="41" fillId="6" borderId="13" xfId="0" applyNumberFormat="1" applyFont="1" applyFill="1" applyBorder="1" applyAlignment="1">
      <alignment vertical="center"/>
    </xf>
    <xf numFmtId="43" fontId="42" fillId="6" borderId="13" xfId="0" applyNumberFormat="1" applyFont="1" applyFill="1" applyBorder="1" applyAlignment="1">
      <alignment vertical="center"/>
    </xf>
    <xf numFmtId="9" fontId="2" fillId="6" borderId="13" xfId="2" applyFont="1" applyFill="1" applyBorder="1" applyAlignment="1">
      <alignment horizontal="center"/>
    </xf>
    <xf numFmtId="43" fontId="2" fillId="6" borderId="13" xfId="1" applyFont="1" applyFill="1" applyBorder="1" applyAlignment="1">
      <alignment horizontal="center"/>
    </xf>
    <xf numFmtId="43" fontId="16" fillId="2" borderId="13" xfId="1" applyFont="1" applyFill="1" applyBorder="1"/>
    <xf numFmtId="43" fontId="30" fillId="2" borderId="13" xfId="1" applyFont="1" applyFill="1" applyBorder="1"/>
    <xf numFmtId="43" fontId="38" fillId="2" borderId="13" xfId="1" applyFont="1" applyFill="1" applyBorder="1"/>
    <xf numFmtId="10" fontId="32" fillId="2" borderId="13" xfId="2" applyNumberFormat="1" applyFont="1" applyFill="1" applyBorder="1"/>
    <xf numFmtId="43" fontId="16" fillId="2" borderId="13" xfId="1" applyFont="1" applyFill="1" applyBorder="1" applyAlignment="1">
      <alignment vertical="center"/>
    </xf>
    <xf numFmtId="43" fontId="30" fillId="2" borderId="13" xfId="1" applyFont="1" applyFill="1" applyBorder="1" applyAlignment="1">
      <alignment vertical="center"/>
    </xf>
    <xf numFmtId="43" fontId="18" fillId="2" borderId="13" xfId="1" applyFont="1" applyFill="1" applyBorder="1" applyAlignment="1">
      <alignment vertical="center"/>
    </xf>
    <xf numFmtId="10" fontId="32" fillId="2" borderId="13" xfId="2" applyNumberFormat="1" applyFont="1" applyFill="1" applyBorder="1" applyAlignment="1">
      <alignment vertical="center"/>
    </xf>
    <xf numFmtId="43" fontId="34" fillId="2" borderId="13" xfId="1" applyFont="1" applyFill="1" applyBorder="1"/>
    <xf numFmtId="10" fontId="7" fillId="2" borderId="13" xfId="2" applyNumberFormat="1" applyFont="1" applyFill="1" applyBorder="1"/>
    <xf numFmtId="43" fontId="10" fillId="2" borderId="13" xfId="1" applyFont="1" applyFill="1" applyBorder="1"/>
    <xf numFmtId="10" fontId="1" fillId="2" borderId="13" xfId="2" applyNumberFormat="1" applyFont="1" applyFill="1" applyBorder="1"/>
    <xf numFmtId="43" fontId="43" fillId="6" borderId="13" xfId="0" applyNumberFormat="1" applyFont="1" applyFill="1" applyBorder="1" applyAlignment="1">
      <alignment vertical="center"/>
    </xf>
    <xf numFmtId="43" fontId="44" fillId="6" borderId="13" xfId="0" applyNumberFormat="1" applyFont="1" applyFill="1" applyBorder="1" applyAlignment="1">
      <alignment vertical="center"/>
    </xf>
    <xf numFmtId="14" fontId="1" fillId="0" borderId="0" xfId="0" quotePrefix="1" applyNumberFormat="1" applyFont="1" applyAlignment="1">
      <alignment horizontal="center"/>
    </xf>
    <xf numFmtId="43" fontId="47" fillId="2" borderId="5" xfId="1" applyFont="1" applyFill="1" applyBorder="1" applyAlignment="1">
      <alignment vertical="center"/>
    </xf>
    <xf numFmtId="43" fontId="48" fillId="2" borderId="5" xfId="1" applyFont="1" applyFill="1" applyBorder="1" applyAlignment="1">
      <alignment vertical="center"/>
    </xf>
    <xf numFmtId="10" fontId="49" fillId="0" borderId="0" xfId="2" applyNumberFormat="1" applyFont="1"/>
    <xf numFmtId="43" fontId="47" fillId="2" borderId="5" xfId="1" applyFont="1" applyFill="1" applyBorder="1" applyAlignment="1">
      <alignment horizontal="center" vertical="center" wrapText="1"/>
    </xf>
    <xf numFmtId="43" fontId="51" fillId="2" borderId="5" xfId="1" applyFont="1" applyFill="1" applyBorder="1" applyAlignment="1">
      <alignment vertical="center"/>
    </xf>
    <xf numFmtId="10" fontId="29" fillId="2" borderId="5" xfId="2" applyNumberFormat="1" applyFont="1" applyFill="1" applyBorder="1" applyAlignment="1">
      <alignment horizontal="center" vertical="center"/>
    </xf>
    <xf numFmtId="10" fontId="29" fillId="2" borderId="8" xfId="2" applyNumberFormat="1" applyFont="1" applyFill="1" applyBorder="1" applyAlignment="1">
      <alignment horizontal="center"/>
    </xf>
    <xf numFmtId="10" fontId="29" fillId="2" borderId="13" xfId="2" applyNumberFormat="1" applyFont="1" applyFill="1" applyBorder="1" applyAlignment="1">
      <alignment horizontal="center"/>
    </xf>
    <xf numFmtId="10" fontId="29" fillId="2" borderId="13" xfId="2" applyNumberFormat="1" applyFont="1" applyFill="1" applyBorder="1" applyAlignment="1">
      <alignment horizontal="center" vertical="center"/>
    </xf>
    <xf numFmtId="10" fontId="32" fillId="2" borderId="5" xfId="2" applyNumberFormat="1" applyFont="1" applyFill="1" applyBorder="1" applyAlignment="1">
      <alignment horizontal="center" vertical="center"/>
    </xf>
    <xf numFmtId="10" fontId="33" fillId="2" borderId="8" xfId="2" applyNumberFormat="1" applyFont="1" applyFill="1" applyBorder="1" applyAlignment="1">
      <alignment horizontal="center"/>
    </xf>
    <xf numFmtId="10" fontId="32" fillId="2" borderId="8" xfId="2" applyNumberFormat="1" applyFont="1" applyFill="1" applyBorder="1" applyAlignment="1">
      <alignment horizontal="center"/>
    </xf>
    <xf numFmtId="10" fontId="32" fillId="2" borderId="16" xfId="2" applyNumberFormat="1" applyFont="1" applyFill="1" applyBorder="1" applyAlignment="1">
      <alignment horizontal="center"/>
    </xf>
    <xf numFmtId="10" fontId="7" fillId="2" borderId="17" xfId="2" applyNumberFormat="1" applyFont="1" applyFill="1" applyBorder="1" applyAlignment="1">
      <alignment horizontal="center" vertical="center"/>
    </xf>
    <xf numFmtId="10" fontId="29" fillId="2" borderId="15" xfId="2" applyNumberFormat="1" applyFont="1" applyFill="1" applyBorder="1" applyAlignment="1">
      <alignment horizontal="center"/>
    </xf>
    <xf numFmtId="10" fontId="32" fillId="2" borderId="15" xfId="2" applyNumberFormat="1" applyFont="1" applyFill="1" applyBorder="1" applyAlignment="1">
      <alignment horizontal="center"/>
    </xf>
    <xf numFmtId="0" fontId="35" fillId="6" borderId="15" xfId="0" applyFont="1" applyFill="1" applyBorder="1" applyAlignment="1">
      <alignment horizontal="center" vertical="center"/>
    </xf>
    <xf numFmtId="0" fontId="35" fillId="6" borderId="17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7" fontId="35" fillId="6" borderId="25" xfId="0" applyNumberFormat="1" applyFont="1" applyFill="1" applyBorder="1" applyAlignment="1">
      <alignment horizontal="center"/>
    </xf>
    <xf numFmtId="17" fontId="35" fillId="6" borderId="26" xfId="0" applyNumberFormat="1" applyFont="1" applyFill="1" applyBorder="1" applyAlignment="1">
      <alignment horizontal="center"/>
    </xf>
    <xf numFmtId="17" fontId="35" fillId="6" borderId="27" xfId="0" applyNumberFormat="1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17" fontId="13" fillId="0" borderId="5" xfId="0" applyNumberFormat="1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1" fontId="11" fillId="2" borderId="10" xfId="0" applyNumberFormat="1" applyFont="1" applyFill="1" applyBorder="1" applyAlignment="1">
      <alignment horizontal="left" vertical="center" wrapText="1"/>
    </xf>
    <xf numFmtId="1" fontId="11" fillId="2" borderId="12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3" fontId="18" fillId="2" borderId="17" xfId="1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left" vertical="center" wrapText="1"/>
    </xf>
    <xf numFmtId="0" fontId="11" fillId="4" borderId="13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wrapText="1"/>
    </xf>
    <xf numFmtId="43" fontId="16" fillId="4" borderId="13" xfId="1" applyFont="1" applyFill="1" applyBorder="1" applyAlignment="1">
      <alignment vertical="center"/>
    </xf>
    <xf numFmtId="43" fontId="22" fillId="2" borderId="13" xfId="1" applyFont="1" applyFill="1" applyBorder="1" applyAlignment="1">
      <alignment horizontal="center" wrapText="1"/>
    </xf>
    <xf numFmtId="43" fontId="21" fillId="4" borderId="13" xfId="1" applyFont="1" applyFill="1" applyBorder="1" applyAlignment="1">
      <alignment horizontal="center"/>
    </xf>
    <xf numFmtId="0" fontId="19" fillId="2" borderId="16" xfId="0" applyFont="1" applyFill="1" applyBorder="1" applyAlignment="1">
      <alignment horizontal="center" vertical="center" wrapText="1"/>
    </xf>
    <xf numFmtId="43" fontId="21" fillId="2" borderId="17" xfId="1" applyFont="1" applyFill="1" applyBorder="1" applyAlignment="1">
      <alignment vertical="center"/>
    </xf>
    <xf numFmtId="43" fontId="23" fillId="2" borderId="17" xfId="1" applyFont="1" applyFill="1" applyBorder="1" applyAlignment="1">
      <alignment horizontal="center" vertical="center"/>
    </xf>
    <xf numFmtId="10" fontId="29" fillId="2" borderId="17" xfId="2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wrapText="1"/>
    </xf>
    <xf numFmtId="43" fontId="17" fillId="2" borderId="17" xfId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wrapText="1"/>
    </xf>
    <xf numFmtId="0" fontId="19" fillId="2" borderId="28" xfId="0" applyFont="1" applyFill="1" applyBorder="1" applyAlignment="1">
      <alignment horizontal="center" wrapText="1"/>
    </xf>
    <xf numFmtId="17" fontId="24" fillId="2" borderId="28" xfId="0" applyNumberFormat="1" applyFont="1" applyFill="1" applyBorder="1" applyAlignment="1">
      <alignment horizontal="center" wrapText="1"/>
    </xf>
    <xf numFmtId="43" fontId="22" fillId="2" borderId="28" xfId="1" applyFont="1" applyFill="1" applyBorder="1" applyAlignment="1">
      <alignment horizontal="center" wrapText="1"/>
    </xf>
    <xf numFmtId="43" fontId="21" fillId="2" borderId="28" xfId="1" applyFont="1" applyFill="1" applyBorder="1"/>
    <xf numFmtId="43" fontId="23" fillId="2" borderId="28" xfId="1" applyFont="1" applyFill="1" applyBorder="1"/>
    <xf numFmtId="10" fontId="29" fillId="2" borderId="28" xfId="2" applyNumberFormat="1" applyFont="1" applyFill="1" applyBorder="1" applyAlignment="1">
      <alignment horizontal="center"/>
    </xf>
    <xf numFmtId="43" fontId="30" fillId="2" borderId="29" xfId="1" applyFont="1" applyFill="1" applyBorder="1"/>
    <xf numFmtId="43" fontId="21" fillId="2" borderId="13" xfId="1" applyFont="1" applyFill="1" applyBorder="1" applyAlignment="1">
      <alignment horizontal="center"/>
    </xf>
    <xf numFmtId="0" fontId="11" fillId="4" borderId="4" xfId="0" applyFont="1" applyFill="1" applyBorder="1" applyAlignment="1">
      <alignment horizontal="left" vertical="center" wrapText="1"/>
    </xf>
    <xf numFmtId="0" fontId="11" fillId="4" borderId="30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17" fontId="24" fillId="2" borderId="13" xfId="0" applyNumberFormat="1" applyFont="1" applyFill="1" applyBorder="1" applyAlignment="1">
      <alignment horizontal="center" vertical="center" wrapText="1"/>
    </xf>
    <xf numFmtId="43" fontId="19" fillId="2" borderId="13" xfId="1" applyFont="1" applyFill="1" applyBorder="1" applyAlignment="1">
      <alignment horizontal="center" wrapText="1"/>
    </xf>
    <xf numFmtId="43" fontId="21" fillId="2" borderId="28" xfId="1" applyFont="1" applyFill="1" applyBorder="1" applyAlignment="1">
      <alignment horizontal="center"/>
    </xf>
    <xf numFmtId="0" fontId="19" fillId="2" borderId="17" xfId="0" applyFont="1" applyFill="1" applyBorder="1" applyAlignment="1">
      <alignment horizontal="center" wrapText="1"/>
    </xf>
    <xf numFmtId="17" fontId="24" fillId="2" borderId="17" xfId="0" applyNumberFormat="1" applyFont="1" applyFill="1" applyBorder="1" applyAlignment="1">
      <alignment horizontal="center" wrapText="1"/>
    </xf>
    <xf numFmtId="43" fontId="22" fillId="2" borderId="17" xfId="1" applyFont="1" applyFill="1" applyBorder="1" applyAlignment="1">
      <alignment horizontal="center" wrapText="1"/>
    </xf>
    <xf numFmtId="43" fontId="21" fillId="2" borderId="17" xfId="1" applyFont="1" applyFill="1" applyBorder="1"/>
    <xf numFmtId="43" fontId="23" fillId="2" borderId="17" xfId="1" applyFont="1" applyFill="1" applyBorder="1"/>
    <xf numFmtId="43" fontId="21" fillId="2" borderId="17" xfId="1" applyFont="1" applyFill="1" applyBorder="1" applyAlignment="1">
      <alignment horizontal="center"/>
    </xf>
    <xf numFmtId="10" fontId="29" fillId="2" borderId="17" xfId="2" applyNumberFormat="1" applyFont="1" applyFill="1" applyBorder="1" applyAlignment="1">
      <alignment horizontal="center"/>
    </xf>
    <xf numFmtId="43" fontId="30" fillId="2" borderId="23" xfId="1" applyFont="1" applyFill="1" applyBorder="1"/>
    <xf numFmtId="43" fontId="31" fillId="2" borderId="13" xfId="1" applyFont="1" applyFill="1" applyBorder="1"/>
    <xf numFmtId="43" fontId="22" fillId="2" borderId="13" xfId="1" applyFont="1" applyFill="1" applyBorder="1" applyAlignment="1">
      <alignment horizontal="center"/>
    </xf>
    <xf numFmtId="43" fontId="23" fillId="4" borderId="13" xfId="1" applyFont="1" applyFill="1" applyBorder="1"/>
    <xf numFmtId="10" fontId="33" fillId="2" borderId="13" xfId="2" applyNumberFormat="1" applyFont="1" applyFill="1" applyBorder="1" applyAlignment="1">
      <alignment horizontal="center"/>
    </xf>
    <xf numFmtId="43" fontId="22" fillId="2" borderId="17" xfId="1" applyFont="1" applyFill="1" applyBorder="1"/>
    <xf numFmtId="17" fontId="50" fillId="2" borderId="13" xfId="0" applyNumberFormat="1" applyFont="1" applyFill="1" applyBorder="1" applyAlignment="1">
      <alignment horizontal="center" vertical="center" wrapText="1"/>
    </xf>
    <xf numFmtId="43" fontId="16" fillId="2" borderId="28" xfId="1" applyFont="1" applyFill="1" applyBorder="1" applyAlignment="1">
      <alignment horizontal="center"/>
    </xf>
    <xf numFmtId="0" fontId="19" fillId="2" borderId="17" xfId="0" applyFont="1" applyFill="1" applyBorder="1" applyAlignment="1">
      <alignment horizontal="center" vertical="center" wrapText="1"/>
    </xf>
    <xf numFmtId="17" fontId="24" fillId="2" borderId="17" xfId="0" applyNumberFormat="1" applyFont="1" applyFill="1" applyBorder="1" applyAlignment="1">
      <alignment horizontal="center" vertical="center" wrapText="1"/>
    </xf>
    <xf numFmtId="43" fontId="22" fillId="2" borderId="17" xfId="1" applyFont="1" applyFill="1" applyBorder="1" applyAlignment="1">
      <alignment horizontal="center" vertical="center" wrapText="1"/>
    </xf>
    <xf numFmtId="10" fontId="32" fillId="2" borderId="13" xfId="2" applyNumberFormat="1" applyFont="1" applyFill="1" applyBorder="1" applyAlignment="1">
      <alignment horizontal="center" vertical="center"/>
    </xf>
    <xf numFmtId="17" fontId="50" fillId="2" borderId="17" xfId="0" applyNumberFormat="1" applyFont="1" applyFill="1" applyBorder="1" applyAlignment="1">
      <alignment horizontal="center" vertical="center" wrapText="1"/>
    </xf>
    <xf numFmtId="43" fontId="52" fillId="2" borderId="13" xfId="1" applyFont="1" applyFill="1" applyBorder="1" applyAlignment="1">
      <alignment horizontal="center" vertical="center" wrapText="1"/>
    </xf>
    <xf numFmtId="43" fontId="52" fillId="2" borderId="13" xfId="1" applyFont="1" applyFill="1" applyBorder="1" applyAlignment="1">
      <alignment vertical="center"/>
    </xf>
    <xf numFmtId="43" fontId="52" fillId="2" borderId="17" xfId="1" applyFont="1" applyFill="1" applyBorder="1" applyAlignment="1">
      <alignment horizontal="center" vertical="center" wrapText="1"/>
    </xf>
    <xf numFmtId="43" fontId="52" fillId="2" borderId="17" xfId="1" applyFont="1" applyFill="1" applyBorder="1" applyAlignment="1">
      <alignment vertical="center"/>
    </xf>
    <xf numFmtId="43" fontId="16" fillId="2" borderId="13" xfId="1" applyFont="1" applyFill="1" applyBorder="1" applyAlignment="1">
      <alignment horizontal="center" vertical="center"/>
    </xf>
    <xf numFmtId="43" fontId="16" fillId="2" borderId="17" xfId="1" applyFont="1" applyFill="1" applyBorder="1" applyAlignment="1">
      <alignment horizontal="center" vertical="center"/>
    </xf>
    <xf numFmtId="43" fontId="17" fillId="2" borderId="13" xfId="1" applyFont="1" applyFill="1" applyBorder="1" applyAlignment="1">
      <alignment horizontal="center"/>
    </xf>
    <xf numFmtId="43" fontId="16" fillId="2" borderId="17" xfId="1" applyFont="1" applyFill="1" applyBorder="1" applyAlignment="1">
      <alignment horizontal="center"/>
    </xf>
    <xf numFmtId="43" fontId="11" fillId="2" borderId="13" xfId="1" applyFont="1" applyFill="1" applyBorder="1" applyAlignment="1">
      <alignment horizontal="center" vertical="center" wrapText="1"/>
    </xf>
    <xf numFmtId="43" fontId="17" fillId="2" borderId="13" xfId="1" applyFont="1" applyFill="1" applyBorder="1" applyAlignment="1">
      <alignment vertical="center"/>
    </xf>
    <xf numFmtId="0" fontId="2" fillId="0" borderId="0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3" xr:uid="{00000000-0005-0000-0000-000031000000}"/>
    <cellStyle name="Percent" xfId="2" builtinId="5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opLeftCell="A19" zoomScale="80" zoomScaleNormal="80" workbookViewId="0">
      <selection activeCell="K25" sqref="K25"/>
    </sheetView>
  </sheetViews>
  <sheetFormatPr defaultColWidth="9" defaultRowHeight="14.5"/>
  <cols>
    <col min="1" max="1" width="3.453125" customWidth="1"/>
    <col min="2" max="2" width="27.26953125" customWidth="1"/>
    <col min="3" max="3" width="21.7265625" customWidth="1"/>
    <col min="5" max="5" width="15" customWidth="1"/>
    <col min="6" max="6" width="16.26953125" customWidth="1"/>
    <col min="7" max="7" width="15.7265625" customWidth="1"/>
    <col min="8" max="8" width="14.453125" customWidth="1"/>
    <col min="9" max="9" width="14" customWidth="1"/>
    <col min="10" max="10" width="12.54296875" customWidth="1"/>
    <col min="11" max="11" width="16.7265625" customWidth="1"/>
    <col min="12" max="12" width="13.81640625" customWidth="1"/>
    <col min="13" max="13" width="15.36328125" customWidth="1"/>
  </cols>
  <sheetData>
    <row r="1" spans="1:13" ht="26" customHeight="1">
      <c r="A1" s="192" t="s">
        <v>0</v>
      </c>
      <c r="B1" s="192"/>
      <c r="C1" s="35"/>
    </row>
    <row r="2" spans="1:13" ht="20.5" customHeight="1">
      <c r="A2" s="192" t="s">
        <v>1</v>
      </c>
      <c r="B2" s="192"/>
      <c r="C2" s="192"/>
      <c r="D2" s="192"/>
    </row>
    <row r="3" spans="1:13" ht="15" customHeight="1">
      <c r="B3" s="197" t="s">
        <v>2</v>
      </c>
      <c r="C3" s="198" t="s">
        <v>3</v>
      </c>
      <c r="D3" s="197" t="s">
        <v>4</v>
      </c>
      <c r="E3" s="193" t="s">
        <v>5</v>
      </c>
      <c r="F3" s="194"/>
      <c r="G3" s="194"/>
      <c r="H3" s="194"/>
      <c r="I3" s="194"/>
      <c r="J3" s="195"/>
      <c r="K3" s="190" t="s">
        <v>6</v>
      </c>
      <c r="L3" s="157" t="s">
        <v>7</v>
      </c>
      <c r="M3" s="158" t="s">
        <v>8</v>
      </c>
    </row>
    <row r="4" spans="1:13" ht="15" customHeight="1">
      <c r="B4" s="197"/>
      <c r="C4" s="199"/>
      <c r="D4" s="197"/>
      <c r="E4" s="123" t="s">
        <v>9</v>
      </c>
      <c r="F4" s="124" t="s">
        <v>10</v>
      </c>
      <c r="G4" s="124" t="s">
        <v>11</v>
      </c>
      <c r="H4" s="124" t="s">
        <v>12</v>
      </c>
      <c r="I4" s="124" t="s">
        <v>13</v>
      </c>
      <c r="J4" s="124" t="s">
        <v>14</v>
      </c>
      <c r="K4" s="191"/>
      <c r="L4" s="157" t="s">
        <v>15</v>
      </c>
      <c r="M4" s="158" t="s">
        <v>16</v>
      </c>
    </row>
    <row r="5" spans="1:13" ht="17.5" customHeight="1">
      <c r="A5">
        <v>1</v>
      </c>
      <c r="B5" s="125" t="s">
        <v>17</v>
      </c>
      <c r="C5" s="126" t="s">
        <v>18</v>
      </c>
      <c r="D5" s="127">
        <v>45901</v>
      </c>
      <c r="E5" s="128">
        <v>-296224.63</v>
      </c>
      <c r="F5" s="129">
        <v>-59195.34</v>
      </c>
      <c r="G5" s="130">
        <v>354761.06</v>
      </c>
      <c r="H5" s="131">
        <v>1752.46</v>
      </c>
      <c r="I5" s="129">
        <v>-33889.839999999997</v>
      </c>
      <c r="J5" s="129">
        <v>-170911.65</v>
      </c>
      <c r="K5" s="159">
        <f t="shared" ref="K5" si="0">SUM(E5:J5)</f>
        <v>-203707.94</v>
      </c>
      <c r="L5" s="113">
        <f t="shared" ref="L5" si="1">SUM(K5/M5)</f>
        <v>-4.6690323018394901E-3</v>
      </c>
      <c r="M5" s="160">
        <v>43629584.640000001</v>
      </c>
    </row>
    <row r="6" spans="1:13" ht="15.5">
      <c r="A6">
        <v>2</v>
      </c>
      <c r="B6" s="125" t="s">
        <v>19</v>
      </c>
      <c r="C6" s="126" t="s">
        <v>20</v>
      </c>
      <c r="D6" s="127">
        <v>46631</v>
      </c>
      <c r="E6" s="132">
        <v>5194.96</v>
      </c>
      <c r="F6" s="129">
        <v>-215241.54</v>
      </c>
      <c r="G6" s="129">
        <v>-19310.07</v>
      </c>
      <c r="H6" s="129">
        <v>-15239.65</v>
      </c>
      <c r="I6" s="129">
        <v>-11123.25</v>
      </c>
      <c r="J6" s="131">
        <v>57649.91</v>
      </c>
      <c r="K6" s="159">
        <f t="shared" ref="K6:K7" si="2">SUM(E6:J6)</f>
        <v>-198069.64</v>
      </c>
      <c r="L6" s="113">
        <f t="shared" ref="L6" si="3">SUM(K6/M6)</f>
        <v>-3.9172644438993497E-3</v>
      </c>
      <c r="M6" s="160">
        <v>50563254.75</v>
      </c>
    </row>
    <row r="7" spans="1:13" ht="15.5">
      <c r="A7">
        <v>3</v>
      </c>
      <c r="B7" s="125" t="s">
        <v>21</v>
      </c>
      <c r="C7" s="126" t="s">
        <v>22</v>
      </c>
      <c r="D7" s="127">
        <v>37530</v>
      </c>
      <c r="E7" s="128">
        <v>122504.11</v>
      </c>
      <c r="F7" s="129">
        <v>-141680.29999999999</v>
      </c>
      <c r="G7" s="129">
        <v>-728519.38</v>
      </c>
      <c r="H7" s="131">
        <v>25590.17</v>
      </c>
      <c r="I7" s="129">
        <v>-27490.15</v>
      </c>
      <c r="J7" s="129">
        <v>-62939.58</v>
      </c>
      <c r="K7" s="159">
        <f t="shared" si="2"/>
        <v>-812535.13</v>
      </c>
      <c r="L7" s="113">
        <f t="shared" ref="L7" si="4">SUM(K7/M7)</f>
        <v>-2.8864996969114501E-2</v>
      </c>
      <c r="M7" s="160">
        <v>28149496.460000001</v>
      </c>
    </row>
    <row r="8" spans="1:13" ht="15.5">
      <c r="A8">
        <v>4</v>
      </c>
      <c r="B8" s="125" t="s">
        <v>23</v>
      </c>
      <c r="C8" s="126" t="s">
        <v>24</v>
      </c>
      <c r="D8" s="127">
        <v>38261</v>
      </c>
      <c r="E8" s="133">
        <v>-26892.53</v>
      </c>
      <c r="F8" s="129">
        <v>-232359.67999999999</v>
      </c>
      <c r="G8" s="129">
        <v>-9706.43</v>
      </c>
      <c r="H8" s="131">
        <v>24254.1</v>
      </c>
      <c r="I8" s="129">
        <v>-20066.82</v>
      </c>
      <c r="J8" s="161">
        <v>-106583.16</v>
      </c>
      <c r="K8" s="159">
        <f t="shared" ref="K8" si="5">SUM(E8:J8)</f>
        <v>-371354.52</v>
      </c>
      <c r="L8" s="113">
        <f t="shared" ref="L8" si="6">SUM(K8/M8)</f>
        <v>-7.3443555371601197E-3</v>
      </c>
      <c r="M8" s="160">
        <v>50563254.75</v>
      </c>
    </row>
    <row r="9" spans="1:13" ht="15.5">
      <c r="A9">
        <v>5</v>
      </c>
      <c r="B9" s="125" t="s">
        <v>25</v>
      </c>
      <c r="C9" s="126" t="s">
        <v>26</v>
      </c>
      <c r="D9" s="127">
        <v>40087</v>
      </c>
      <c r="E9" s="134">
        <v>121595.41</v>
      </c>
      <c r="F9" s="129">
        <v>-859084.95</v>
      </c>
      <c r="G9" s="129">
        <v>-125325.75</v>
      </c>
      <c r="H9" s="129">
        <v>-34964.35</v>
      </c>
      <c r="I9" s="129">
        <v>-69896.600000000006</v>
      </c>
      <c r="J9" s="131">
        <v>37819.980000000003</v>
      </c>
      <c r="K9" s="159">
        <f t="shared" ref="K9" si="7">SUM(E9:J9)</f>
        <v>-929856.26</v>
      </c>
      <c r="L9" s="162">
        <f t="shared" ref="L9" si="8">SUM(K9/M9)</f>
        <v>-1.6689932310378301E-2</v>
      </c>
      <c r="M9" s="160">
        <v>55713602.829999998</v>
      </c>
    </row>
    <row r="10" spans="1:13" ht="15.5">
      <c r="A10">
        <v>6</v>
      </c>
      <c r="B10" s="125" t="s">
        <v>27</v>
      </c>
      <c r="C10" s="126" t="s">
        <v>28</v>
      </c>
      <c r="D10" s="127">
        <v>40817</v>
      </c>
      <c r="E10" s="128">
        <v>-41981.5</v>
      </c>
      <c r="F10" s="129">
        <v>-109939.1</v>
      </c>
      <c r="G10" s="129">
        <v>-154865.09</v>
      </c>
      <c r="H10" s="129">
        <v>-5987.82</v>
      </c>
      <c r="I10" s="129">
        <v>-5876.35</v>
      </c>
      <c r="J10" s="129">
        <v>-33372.43</v>
      </c>
      <c r="K10" s="159">
        <f t="shared" ref="K10:K13" si="9">SUM(E10:J10)</f>
        <v>-352022.29</v>
      </c>
      <c r="L10" s="113">
        <f t="shared" ref="L10:L17" si="10">SUM(K10/M10)</f>
        <v>-8.6104352512534291E-3</v>
      </c>
      <c r="M10" s="160">
        <v>40883216.670000002</v>
      </c>
    </row>
    <row r="11" spans="1:13" ht="15">
      <c r="A11">
        <v>7</v>
      </c>
      <c r="B11" s="135" t="s">
        <v>29</v>
      </c>
      <c r="C11" s="126" t="s">
        <v>30</v>
      </c>
      <c r="D11" s="136">
        <v>42278</v>
      </c>
      <c r="E11" s="137">
        <v>61394.879999999997</v>
      </c>
      <c r="F11" s="138">
        <v>-36206.080000000002</v>
      </c>
      <c r="G11" s="138">
        <v>-435174.59</v>
      </c>
      <c r="H11" s="139">
        <v>20556.29</v>
      </c>
      <c r="I11" s="139">
        <v>30402.91</v>
      </c>
      <c r="J11" s="138">
        <v>-1451.39</v>
      </c>
      <c r="K11" s="163">
        <f t="shared" si="9"/>
        <v>-360477.98</v>
      </c>
      <c r="L11" s="116">
        <f t="shared" si="10"/>
        <v>-1.07895411351313E-2</v>
      </c>
      <c r="M11" s="164">
        <v>33409945.379999999</v>
      </c>
    </row>
    <row r="12" spans="1:13" ht="15">
      <c r="A12">
        <v>8</v>
      </c>
      <c r="B12" s="125" t="s">
        <v>31</v>
      </c>
      <c r="C12" s="126" t="s">
        <v>32</v>
      </c>
      <c r="D12" s="136">
        <v>43009</v>
      </c>
      <c r="E12" s="140">
        <v>140724.19</v>
      </c>
      <c r="F12" s="141">
        <v>20470.03</v>
      </c>
      <c r="G12" s="138">
        <v>-116822.12</v>
      </c>
      <c r="H12" s="138">
        <v>-2096.8000000000002</v>
      </c>
      <c r="I12" s="138">
        <v>-17905.009999999998</v>
      </c>
      <c r="J12" s="141">
        <v>43938.83</v>
      </c>
      <c r="K12" s="165">
        <f t="shared" si="9"/>
        <v>68309.119999999995</v>
      </c>
      <c r="L12" s="166">
        <f t="shared" si="10"/>
        <v>1.64437352463404E-3</v>
      </c>
      <c r="M12" s="164">
        <v>41541121.270000003</v>
      </c>
    </row>
    <row r="13" spans="1:13" ht="15">
      <c r="A13">
        <v>9</v>
      </c>
      <c r="B13" s="135" t="s">
        <v>33</v>
      </c>
      <c r="C13" s="126" t="s">
        <v>34</v>
      </c>
      <c r="D13" s="136">
        <v>43739</v>
      </c>
      <c r="E13" s="140">
        <v>4306.38</v>
      </c>
      <c r="F13" s="142">
        <v>-29295.77</v>
      </c>
      <c r="G13" s="143">
        <v>49573.86</v>
      </c>
      <c r="H13" s="142">
        <v>-1378.66</v>
      </c>
      <c r="I13" s="138">
        <v>-37922</v>
      </c>
      <c r="J13" s="139">
        <v>45796.89</v>
      </c>
      <c r="K13" s="165">
        <f t="shared" si="9"/>
        <v>31080.7</v>
      </c>
      <c r="L13" s="166">
        <f t="shared" si="10"/>
        <v>1.8280424435193001E-3</v>
      </c>
      <c r="M13" s="164">
        <v>17002176.350000001</v>
      </c>
    </row>
    <row r="14" spans="1:13" ht="15">
      <c r="A14">
        <v>10</v>
      </c>
      <c r="B14" s="125" t="s">
        <v>35</v>
      </c>
      <c r="C14" s="126" t="s">
        <v>36</v>
      </c>
      <c r="D14" s="144">
        <v>43739</v>
      </c>
      <c r="E14" s="140">
        <v>83674.429999999993</v>
      </c>
      <c r="F14" s="142">
        <v>-197580.87</v>
      </c>
      <c r="G14" s="143">
        <v>43346.47</v>
      </c>
      <c r="H14" s="143">
        <v>13109.87</v>
      </c>
      <c r="I14" s="138">
        <v>-101426.24000000001</v>
      </c>
      <c r="J14" s="139">
        <v>38941.980000000003</v>
      </c>
      <c r="K14" s="163">
        <f t="shared" ref="K14" si="11">SUM(E14:J14)</f>
        <v>-119934.36</v>
      </c>
      <c r="L14" s="116">
        <f t="shared" si="10"/>
        <v>-5.2079029757743402E-3</v>
      </c>
      <c r="M14" s="164">
        <v>23029300</v>
      </c>
    </row>
    <row r="15" spans="1:13" ht="15">
      <c r="A15">
        <v>11</v>
      </c>
      <c r="B15" s="135" t="s">
        <v>37</v>
      </c>
      <c r="C15" s="126" t="s">
        <v>38</v>
      </c>
      <c r="D15" s="136">
        <v>45200</v>
      </c>
      <c r="E15" s="145">
        <v>-82665.850000000006</v>
      </c>
      <c r="F15" s="138">
        <v>-111189.79</v>
      </c>
      <c r="G15" s="141">
        <v>67939.95</v>
      </c>
      <c r="H15" s="138">
        <v>-2364.7600000000002</v>
      </c>
      <c r="I15" s="138">
        <v>-28404.46</v>
      </c>
      <c r="J15" s="141">
        <v>56389.13</v>
      </c>
      <c r="K15" s="163">
        <f t="shared" ref="K15:K17" si="12">SUM(E15:J15)</f>
        <v>-100295.78</v>
      </c>
      <c r="L15" s="116">
        <f t="shared" si="10"/>
        <v>-5.5333290025534297E-3</v>
      </c>
      <c r="M15" s="164">
        <v>18125757.559999999</v>
      </c>
    </row>
    <row r="16" spans="1:13" ht="15">
      <c r="A16">
        <v>12</v>
      </c>
      <c r="B16" s="135" t="s">
        <v>39</v>
      </c>
      <c r="C16" s="126" t="s">
        <v>40</v>
      </c>
      <c r="D16" s="136">
        <v>45931</v>
      </c>
      <c r="E16" s="140">
        <v>502546.81</v>
      </c>
      <c r="F16" s="141">
        <v>113930.56</v>
      </c>
      <c r="G16" s="141">
        <v>72601.13</v>
      </c>
      <c r="H16" s="141">
        <v>6549.61</v>
      </c>
      <c r="I16" s="138">
        <v>-20417.61</v>
      </c>
      <c r="J16" s="139">
        <v>78048.240000000005</v>
      </c>
      <c r="K16" s="165">
        <f t="shared" si="12"/>
        <v>753258.74</v>
      </c>
      <c r="L16" s="166">
        <f t="shared" si="10"/>
        <v>2.1209566301005199E-2</v>
      </c>
      <c r="M16" s="164">
        <v>35515046.810000002</v>
      </c>
    </row>
    <row r="17" spans="1:13" ht="15">
      <c r="A17">
        <v>13</v>
      </c>
      <c r="B17" s="125" t="s">
        <v>41</v>
      </c>
      <c r="C17" s="126" t="s">
        <v>42</v>
      </c>
      <c r="D17" s="127">
        <v>11232</v>
      </c>
      <c r="E17" s="146">
        <v>137089.35</v>
      </c>
      <c r="F17" s="131">
        <v>182512.45</v>
      </c>
      <c r="G17" s="129">
        <v>-56725.25</v>
      </c>
      <c r="H17" s="129">
        <v>-19876.03</v>
      </c>
      <c r="I17" s="129">
        <v>-57407.09</v>
      </c>
      <c r="J17" s="131">
        <v>43708.83</v>
      </c>
      <c r="K17" s="165">
        <f t="shared" si="12"/>
        <v>229302.26</v>
      </c>
      <c r="L17" s="162">
        <f t="shared" si="10"/>
        <v>5.56659269833552E-3</v>
      </c>
      <c r="M17" s="160">
        <v>41192570.109999999</v>
      </c>
    </row>
    <row r="18" spans="1:13" ht="17.5">
      <c r="A18">
        <v>14</v>
      </c>
      <c r="B18" s="125" t="s">
        <v>43</v>
      </c>
      <c r="C18" s="126" t="s">
        <v>44</v>
      </c>
      <c r="D18" s="127">
        <v>38657</v>
      </c>
      <c r="E18" s="147">
        <v>16454.57</v>
      </c>
      <c r="F18" s="129"/>
      <c r="G18" s="148"/>
      <c r="H18" s="129"/>
      <c r="I18" s="129"/>
      <c r="J18" s="148"/>
      <c r="K18" s="167"/>
      <c r="L18" s="168"/>
      <c r="M18" s="160"/>
    </row>
    <row r="19" spans="1:13" ht="17.5">
      <c r="A19">
        <v>15</v>
      </c>
      <c r="B19" s="135" t="s">
        <v>45</v>
      </c>
      <c r="C19" s="126" t="s">
        <v>46</v>
      </c>
      <c r="D19" s="136">
        <v>39387</v>
      </c>
      <c r="E19" s="146"/>
      <c r="F19" s="148"/>
      <c r="G19" s="129"/>
      <c r="H19" s="129"/>
      <c r="I19" s="129"/>
      <c r="J19" s="148"/>
      <c r="K19" s="169"/>
      <c r="L19" s="170"/>
      <c r="M19" s="160"/>
    </row>
    <row r="20" spans="1:13" ht="17.5">
      <c r="A20">
        <v>16</v>
      </c>
      <c r="B20" s="125" t="s">
        <v>47</v>
      </c>
      <c r="C20" s="126" t="s">
        <v>48</v>
      </c>
      <c r="D20" s="127">
        <v>39753</v>
      </c>
      <c r="E20" s="149"/>
      <c r="F20" s="129"/>
      <c r="G20" s="129"/>
      <c r="H20" s="150"/>
      <c r="I20" s="129"/>
      <c r="J20" s="148"/>
      <c r="K20" s="167"/>
      <c r="L20" s="168"/>
      <c r="M20" s="160"/>
    </row>
    <row r="21" spans="1:13" ht="17.5">
      <c r="A21">
        <v>17</v>
      </c>
      <c r="B21" s="125" t="s">
        <v>49</v>
      </c>
      <c r="C21" s="126" t="s">
        <v>50</v>
      </c>
      <c r="D21" s="127">
        <v>41214</v>
      </c>
      <c r="E21" s="151"/>
      <c r="F21" s="129"/>
      <c r="G21" s="129"/>
      <c r="H21" s="148"/>
      <c r="I21" s="129"/>
      <c r="J21" s="129"/>
      <c r="K21" s="167"/>
      <c r="L21" s="168"/>
      <c r="M21" s="160"/>
    </row>
    <row r="22" spans="1:13" ht="17.5">
      <c r="A22">
        <v>18</v>
      </c>
      <c r="B22" s="152" t="s">
        <v>51</v>
      </c>
      <c r="C22" s="126" t="s">
        <v>52</v>
      </c>
      <c r="D22" s="127">
        <v>41579</v>
      </c>
      <c r="E22" s="151"/>
      <c r="F22" s="150"/>
      <c r="G22" s="129"/>
      <c r="H22" s="148"/>
      <c r="I22" s="150"/>
      <c r="J22" s="148"/>
      <c r="K22" s="167"/>
      <c r="L22" s="168"/>
      <c r="M22" s="160"/>
    </row>
    <row r="23" spans="1:13" ht="17.5">
      <c r="A23">
        <v>19</v>
      </c>
      <c r="B23" s="125" t="s">
        <v>53</v>
      </c>
      <c r="C23" s="126" t="s">
        <v>54</v>
      </c>
      <c r="D23" s="127">
        <v>41944</v>
      </c>
      <c r="E23" s="151"/>
      <c r="F23" s="129"/>
      <c r="G23" s="150"/>
      <c r="H23" s="150"/>
      <c r="I23" s="129"/>
      <c r="J23" s="148"/>
      <c r="K23" s="167"/>
      <c r="L23" s="168"/>
      <c r="M23" s="160"/>
    </row>
    <row r="24" spans="1:13" ht="17.5">
      <c r="A24">
        <v>20</v>
      </c>
      <c r="B24" s="135" t="s">
        <v>55</v>
      </c>
      <c r="C24" s="126" t="s">
        <v>56</v>
      </c>
      <c r="D24" s="136">
        <v>43770</v>
      </c>
      <c r="E24" s="151"/>
      <c r="F24" s="129"/>
      <c r="G24" s="129"/>
      <c r="H24" s="148"/>
      <c r="I24" s="129"/>
      <c r="J24" s="148"/>
      <c r="K24" s="167"/>
      <c r="L24" s="168"/>
      <c r="M24" s="160"/>
    </row>
    <row r="25" spans="1:13" ht="17.5">
      <c r="A25">
        <v>21</v>
      </c>
      <c r="B25" s="125" t="s">
        <v>57</v>
      </c>
      <c r="C25" s="126" t="s">
        <v>58</v>
      </c>
      <c r="D25" s="127">
        <v>44501</v>
      </c>
      <c r="E25" s="151"/>
      <c r="F25" s="129"/>
      <c r="G25" s="131"/>
      <c r="H25" s="130"/>
      <c r="I25" s="129"/>
      <c r="J25" s="129"/>
      <c r="K25" s="167"/>
      <c r="L25" s="168"/>
      <c r="M25" s="160"/>
    </row>
    <row r="26" spans="1:13" ht="17.5">
      <c r="A26">
        <v>22</v>
      </c>
      <c r="B26" s="153" t="s">
        <v>59</v>
      </c>
      <c r="C26" s="126" t="s">
        <v>60</v>
      </c>
      <c r="D26" s="127">
        <v>44866</v>
      </c>
      <c r="E26" s="128"/>
      <c r="F26" s="129"/>
      <c r="G26" s="130"/>
      <c r="H26" s="130"/>
      <c r="I26" s="129"/>
      <c r="J26" s="129"/>
      <c r="K26" s="167"/>
      <c r="L26" s="168"/>
      <c r="M26" s="160"/>
    </row>
    <row r="27" spans="1:13" ht="21.5" customHeight="1">
      <c r="B27" s="196" t="s">
        <v>6</v>
      </c>
      <c r="C27" s="196"/>
      <c r="D27" s="154"/>
      <c r="E27" s="155">
        <f>SUM(E5:E26)</f>
        <v>747720.58</v>
      </c>
      <c r="F27" s="156">
        <f t="shared" ref="F27:K27" si="13">SUM(F5:F26)</f>
        <v>-1674860.38</v>
      </c>
      <c r="G27" s="156">
        <f t="shared" si="13"/>
        <v>-1058226.21</v>
      </c>
      <c r="H27" s="155">
        <f t="shared" si="13"/>
        <v>9904.4300000000094</v>
      </c>
      <c r="I27" s="156">
        <f t="shared" si="13"/>
        <v>-401422.51</v>
      </c>
      <c r="J27" s="156">
        <f t="shared" si="13"/>
        <v>27035.58</v>
      </c>
      <c r="K27" s="156">
        <f t="shared" si="13"/>
        <v>-2366303.08</v>
      </c>
      <c r="L27" s="171">
        <f t="shared" ref="L27" si="14">SUM(L5:L26)</f>
        <v>-6.1378214959610197E-2</v>
      </c>
      <c r="M27" s="172">
        <f t="shared" ref="M27" si="15">SUM(M5:M26)</f>
        <v>479318327.57999998</v>
      </c>
    </row>
    <row r="29" spans="1:13">
      <c r="G29" s="1"/>
      <c r="H29" s="1" t="s">
        <v>61</v>
      </c>
      <c r="I29" s="1"/>
      <c r="J29" s="1"/>
      <c r="K29" s="4"/>
    </row>
    <row r="30" spans="1:13">
      <c r="G30" s="1"/>
      <c r="H30" s="19">
        <f>COUNTIF(H5:H26,"&gt;0")</f>
        <v>6</v>
      </c>
      <c r="I30" s="1" t="s">
        <v>62</v>
      </c>
      <c r="J30" s="1"/>
      <c r="K30" s="4">
        <f>SUMIF(K5:K26,"&gt;0")</f>
        <v>1081950.82</v>
      </c>
    </row>
    <row r="31" spans="1:13">
      <c r="G31" s="1"/>
      <c r="H31" s="19">
        <f>COUNTIF(H6:H27,"&gt;0")</f>
        <v>6</v>
      </c>
      <c r="I31" s="1" t="s">
        <v>63</v>
      </c>
      <c r="J31" s="1"/>
      <c r="K31" s="20">
        <f>SUMIF(K5:K26,"&lt;0")</f>
        <v>-3448253.9</v>
      </c>
    </row>
    <row r="32" spans="1:13">
      <c r="G32" s="1"/>
      <c r="H32" s="1"/>
      <c r="I32" s="1"/>
      <c r="J32" s="1"/>
      <c r="K32" s="4"/>
    </row>
    <row r="33" spans="7:11">
      <c r="G33" s="12" t="s">
        <v>64</v>
      </c>
      <c r="H33" s="22">
        <v>22</v>
      </c>
      <c r="I33" s="12" t="s">
        <v>65</v>
      </c>
      <c r="J33" s="1"/>
      <c r="K33" s="23">
        <f>SUM(K30:K31)</f>
        <v>-2366303.08</v>
      </c>
    </row>
  </sheetData>
  <mergeCells count="8">
    <mergeCell ref="K3:K4"/>
    <mergeCell ref="A1:B1"/>
    <mergeCell ref="A2:D2"/>
    <mergeCell ref="E3:J3"/>
    <mergeCell ref="B27:C27"/>
    <mergeCell ref="B3:B4"/>
    <mergeCell ref="C3:C4"/>
    <mergeCell ref="D3:D4"/>
  </mergeCells>
  <conditionalFormatting sqref="H3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2"/>
  <sheetViews>
    <sheetView topLeftCell="A67" zoomScale="80" zoomScaleNormal="80" workbookViewId="0">
      <selection activeCell="L79" sqref="L78:L79"/>
    </sheetView>
  </sheetViews>
  <sheetFormatPr defaultColWidth="9" defaultRowHeight="14.5"/>
  <cols>
    <col min="1" max="1" width="3" customWidth="1"/>
    <col min="2" max="2" width="34.7265625" customWidth="1"/>
    <col min="3" max="3" width="8.6328125" customWidth="1"/>
    <col min="5" max="5" width="14.7265625" customWidth="1"/>
    <col min="6" max="6" width="17.26953125" customWidth="1"/>
    <col min="7" max="7" width="17.1796875" customWidth="1"/>
    <col min="8" max="8" width="13.81640625" customWidth="1"/>
    <col min="9" max="9" width="13.6328125" customWidth="1"/>
    <col min="10" max="10" width="14.08984375" customWidth="1"/>
    <col min="11" max="11" width="20.08984375" customWidth="1"/>
    <col min="12" max="12" width="12.81640625" customWidth="1"/>
    <col min="13" max="13" width="12.08984375" customWidth="1"/>
  </cols>
  <sheetData>
    <row r="1" spans="1:13" ht="17.5">
      <c r="A1" s="192" t="s">
        <v>0</v>
      </c>
      <c r="B1" s="192"/>
    </row>
    <row r="2" spans="1:13" ht="14.5" customHeight="1" thickBot="1">
      <c r="A2" s="192" t="s">
        <v>66</v>
      </c>
      <c r="B2" s="192"/>
      <c r="C2" s="192"/>
      <c r="D2" s="192"/>
    </row>
    <row r="3" spans="1:13" ht="14.5" customHeight="1">
      <c r="B3" s="201" t="s">
        <v>2</v>
      </c>
      <c r="C3" s="205" t="s">
        <v>67</v>
      </c>
      <c r="D3" s="207" t="s">
        <v>4</v>
      </c>
      <c r="E3" s="200" t="s">
        <v>68</v>
      </c>
      <c r="F3" s="200"/>
      <c r="G3" s="200"/>
      <c r="H3" s="200"/>
      <c r="I3" s="200"/>
      <c r="J3" s="200"/>
      <c r="K3" s="200"/>
      <c r="L3" s="102" t="s">
        <v>7</v>
      </c>
      <c r="M3" s="103" t="s">
        <v>8</v>
      </c>
    </row>
    <row r="4" spans="1:13" ht="15" thickBot="1">
      <c r="B4" s="202"/>
      <c r="C4" s="206"/>
      <c r="D4" s="208"/>
      <c r="E4" s="36" t="s">
        <v>9</v>
      </c>
      <c r="F4" s="37" t="s">
        <v>10</v>
      </c>
      <c r="G4" s="37" t="s">
        <v>11</v>
      </c>
      <c r="H4" s="37" t="s">
        <v>12</v>
      </c>
      <c r="I4" s="37" t="s">
        <v>13</v>
      </c>
      <c r="J4" s="37" t="s">
        <v>14</v>
      </c>
      <c r="K4" s="104" t="s">
        <v>6</v>
      </c>
      <c r="L4" s="105" t="s">
        <v>15</v>
      </c>
      <c r="M4" s="106" t="s">
        <v>16</v>
      </c>
    </row>
    <row r="5" spans="1:13" ht="30">
      <c r="A5">
        <v>1</v>
      </c>
      <c r="B5" s="203" t="s">
        <v>17</v>
      </c>
      <c r="C5" s="38" t="s">
        <v>69</v>
      </c>
      <c r="D5" s="39">
        <v>45901</v>
      </c>
      <c r="E5" s="40">
        <v>-296224.63</v>
      </c>
      <c r="F5" s="41">
        <v>-59195.34</v>
      </c>
      <c r="G5" s="42">
        <v>354761.06</v>
      </c>
      <c r="H5" s="43">
        <v>1752.46</v>
      </c>
      <c r="I5" s="41">
        <v>-33889.839999999997</v>
      </c>
      <c r="J5" s="41">
        <v>-170911.65</v>
      </c>
      <c r="K5" s="52">
        <f t="shared" ref="K5" si="0">SUM(E5:J5)</f>
        <v>-203707.93999999997</v>
      </c>
      <c r="L5" s="179">
        <f t="shared" ref="L5:L19" si="1">SUM(K5/M5)</f>
        <v>-4.6690323018394883E-3</v>
      </c>
      <c r="M5" s="107">
        <v>43629584.640000001</v>
      </c>
    </row>
    <row r="6" spans="1:13" ht="15" thickBot="1">
      <c r="B6" s="204"/>
      <c r="C6" s="44" t="s">
        <v>70</v>
      </c>
      <c r="D6" s="45">
        <v>11079</v>
      </c>
      <c r="E6" s="46">
        <v>-191035.46</v>
      </c>
      <c r="F6" s="47">
        <v>-187612.93</v>
      </c>
      <c r="G6" s="48">
        <v>275726.81</v>
      </c>
      <c r="H6" s="49">
        <v>2262.3200000000002</v>
      </c>
      <c r="I6" s="47">
        <v>-7129.43</v>
      </c>
      <c r="J6" s="47">
        <v>-194832.08</v>
      </c>
      <c r="K6" s="47">
        <f t="shared" ref="K6:K19" si="2">SUM(E6:J6)</f>
        <v>-302620.77</v>
      </c>
      <c r="L6" s="180">
        <f t="shared" si="1"/>
        <v>-1.2022361239435184E-2</v>
      </c>
      <c r="M6" s="108">
        <v>25171492.02</v>
      </c>
    </row>
    <row r="7" spans="1:13" ht="30">
      <c r="A7">
        <v>2</v>
      </c>
      <c r="B7" s="203" t="s">
        <v>19</v>
      </c>
      <c r="C7" s="38" t="s">
        <v>69</v>
      </c>
      <c r="D7" s="50">
        <v>46631</v>
      </c>
      <c r="E7" s="51">
        <v>5194.96</v>
      </c>
      <c r="F7" s="52">
        <v>-215241.54</v>
      </c>
      <c r="G7" s="52">
        <v>-19310.07</v>
      </c>
      <c r="H7" s="52">
        <v>-15239.65</v>
      </c>
      <c r="I7" s="52">
        <v>-11123.25</v>
      </c>
      <c r="J7" s="60">
        <v>57649.91</v>
      </c>
      <c r="K7" s="52">
        <f t="shared" si="2"/>
        <v>-198069.64</v>
      </c>
      <c r="L7" s="179">
        <f t="shared" si="1"/>
        <v>-3.9172644438993523E-3</v>
      </c>
      <c r="M7" s="109">
        <v>50563254.75</v>
      </c>
    </row>
    <row r="8" spans="1:13" ht="15" customHeight="1">
      <c r="B8" s="211"/>
      <c r="C8" s="65" t="s">
        <v>70</v>
      </c>
      <c r="D8" s="66">
        <v>38139</v>
      </c>
      <c r="E8" s="237">
        <v>-61695.29</v>
      </c>
      <c r="F8" s="69">
        <v>-115893.66</v>
      </c>
      <c r="G8" s="69">
        <v>-136852.13</v>
      </c>
      <c r="H8" s="69">
        <v>-9400.69</v>
      </c>
      <c r="I8" s="252">
        <v>24656.95</v>
      </c>
      <c r="J8" s="69">
        <v>-33760.14</v>
      </c>
      <c r="K8" s="69">
        <f t="shared" si="2"/>
        <v>-332944.96000000002</v>
      </c>
      <c r="L8" s="181">
        <f t="shared" si="1"/>
        <v>-1.2193013175007435E-2</v>
      </c>
      <c r="M8" s="114">
        <v>27306208.5</v>
      </c>
    </row>
    <row r="9" spans="1:13">
      <c r="B9" s="211"/>
      <c r="C9" s="244" t="s">
        <v>143</v>
      </c>
      <c r="D9" s="245"/>
      <c r="E9" s="246"/>
      <c r="F9" s="247"/>
      <c r="G9" s="247"/>
      <c r="H9" s="248"/>
      <c r="I9" s="247"/>
      <c r="J9" s="247"/>
      <c r="K9" s="249"/>
      <c r="L9" s="250"/>
      <c r="M9" s="251"/>
    </row>
    <row r="10" spans="1:13" ht="15" thickBot="1">
      <c r="B10" s="204"/>
      <c r="C10" s="230" t="s">
        <v>144</v>
      </c>
      <c r="D10" s="231"/>
      <c r="E10" s="232"/>
      <c r="F10" s="233"/>
      <c r="G10" s="233"/>
      <c r="H10" s="234"/>
      <c r="I10" s="233"/>
      <c r="J10" s="233"/>
      <c r="K10" s="243"/>
      <c r="L10" s="235"/>
      <c r="M10" s="236"/>
    </row>
    <row r="11" spans="1:13" ht="30">
      <c r="A11">
        <v>3</v>
      </c>
      <c r="B11" s="209" t="s">
        <v>21</v>
      </c>
      <c r="C11" s="38" t="s">
        <v>69</v>
      </c>
      <c r="D11" s="50">
        <v>37530</v>
      </c>
      <c r="E11" s="55">
        <v>122504.11</v>
      </c>
      <c r="F11" s="41">
        <v>-141680.29999999999</v>
      </c>
      <c r="G11" s="41">
        <v>-728519.38</v>
      </c>
      <c r="H11" s="43">
        <v>25590.17</v>
      </c>
      <c r="I11" s="41">
        <v>-27490.15</v>
      </c>
      <c r="J11" s="41">
        <v>-62939.58</v>
      </c>
      <c r="K11" s="52">
        <f t="shared" si="2"/>
        <v>-812535.12999999989</v>
      </c>
      <c r="L11" s="179">
        <f t="shared" si="1"/>
        <v>-2.8864996969114518E-2</v>
      </c>
      <c r="M11" s="107">
        <v>28149496.460000001</v>
      </c>
    </row>
    <row r="12" spans="1:13" ht="14.5" customHeight="1">
      <c r="B12" s="217"/>
      <c r="C12" s="65" t="s">
        <v>70</v>
      </c>
      <c r="D12" s="241">
        <v>42856</v>
      </c>
      <c r="E12" s="242">
        <v>75893.114000000001</v>
      </c>
      <c r="F12" s="69">
        <v>-35878.07</v>
      </c>
      <c r="G12" s="69">
        <v>-517493.51</v>
      </c>
      <c r="H12" s="69">
        <v>-994.67</v>
      </c>
      <c r="I12" s="70">
        <v>23849.06</v>
      </c>
      <c r="J12" s="69">
        <v>-47889.29</v>
      </c>
      <c r="K12" s="69">
        <f t="shared" si="2"/>
        <v>-502513.36599999998</v>
      </c>
      <c r="L12" s="181">
        <f t="shared" si="1"/>
        <v>-4.4902241021159139E-2</v>
      </c>
      <c r="M12" s="114">
        <v>11191275.859999999</v>
      </c>
    </row>
    <row r="13" spans="1:13" ht="25" customHeight="1">
      <c r="B13" s="217"/>
      <c r="C13" s="259" t="s">
        <v>143</v>
      </c>
      <c r="D13" s="260">
        <v>43040</v>
      </c>
      <c r="E13" s="261">
        <v>62405.97</v>
      </c>
      <c r="F13" s="95">
        <v>38049.4</v>
      </c>
      <c r="G13" s="224">
        <v>-50250.8</v>
      </c>
      <c r="H13" s="96">
        <v>5562.56</v>
      </c>
      <c r="I13" s="96">
        <v>22325.9</v>
      </c>
      <c r="J13" s="95">
        <v>81054.600000000006</v>
      </c>
      <c r="K13" s="165">
        <f t="shared" ref="K13" si="3">SUM(E13:J13)</f>
        <v>159147.63</v>
      </c>
      <c r="L13" s="262">
        <f t="shared" ref="L13" si="4">SUM(K13/M13)</f>
        <v>1.4220686898517755E-2</v>
      </c>
      <c r="M13" s="117">
        <v>11191275.859999999</v>
      </c>
    </row>
    <row r="14" spans="1:13" ht="15.5" customHeight="1" thickBot="1">
      <c r="B14" s="210"/>
      <c r="C14" s="230" t="s">
        <v>144</v>
      </c>
      <c r="D14" s="231"/>
      <c r="E14" s="232"/>
      <c r="F14" s="233"/>
      <c r="G14" s="233"/>
      <c r="H14" s="234"/>
      <c r="I14" s="233"/>
      <c r="J14" s="233"/>
      <c r="K14" s="243"/>
      <c r="L14" s="235"/>
      <c r="M14" s="236"/>
    </row>
    <row r="15" spans="1:13" ht="30.5">
      <c r="A15">
        <v>4</v>
      </c>
      <c r="B15" s="238" t="s">
        <v>23</v>
      </c>
      <c r="C15" s="229" t="s">
        <v>69</v>
      </c>
      <c r="D15" s="50">
        <v>38261</v>
      </c>
      <c r="E15" s="59">
        <v>-26892.53</v>
      </c>
      <c r="F15" s="52">
        <v>-232359.67999999999</v>
      </c>
      <c r="G15" s="52">
        <v>-9706.43</v>
      </c>
      <c r="H15" s="60">
        <v>24254.1</v>
      </c>
      <c r="I15" s="52">
        <v>-20066.82</v>
      </c>
      <c r="J15" s="52">
        <v>-106583.16</v>
      </c>
      <c r="K15" s="110">
        <f t="shared" si="2"/>
        <v>-371354.52</v>
      </c>
      <c r="L15" s="179">
        <f t="shared" si="1"/>
        <v>-7.3443555371601153E-3</v>
      </c>
      <c r="M15" s="109">
        <v>50563254.75</v>
      </c>
    </row>
    <row r="16" spans="1:13" ht="15" customHeight="1">
      <c r="B16" s="239"/>
      <c r="C16" s="65" t="s">
        <v>70</v>
      </c>
      <c r="D16" s="66">
        <v>46539</v>
      </c>
      <c r="E16" s="237">
        <v>-81826.789999999994</v>
      </c>
      <c r="F16" s="69">
        <v>-177400.31</v>
      </c>
      <c r="G16" s="68">
        <v>39224.31</v>
      </c>
      <c r="H16" s="68">
        <v>18720.439999999999</v>
      </c>
      <c r="I16" s="69">
        <v>-1227.3900000000001</v>
      </c>
      <c r="J16" s="69">
        <v>-131891.35999999999</v>
      </c>
      <c r="K16" s="222">
        <f t="shared" si="2"/>
        <v>-334401.09999999998</v>
      </c>
      <c r="L16" s="181">
        <f t="shared" si="1"/>
        <v>-2.1131696164055119E-2</v>
      </c>
      <c r="M16" s="114">
        <v>15824621.810000001</v>
      </c>
    </row>
    <row r="17" spans="1:13" ht="15" customHeight="1">
      <c r="B17" s="239"/>
      <c r="C17" s="65" t="s">
        <v>143</v>
      </c>
      <c r="D17" s="66"/>
      <c r="E17" s="237"/>
      <c r="F17" s="69"/>
      <c r="G17" s="68"/>
      <c r="H17" s="68"/>
      <c r="I17" s="69"/>
      <c r="J17" s="69"/>
      <c r="K17" s="222"/>
      <c r="L17" s="181"/>
      <c r="M17" s="114"/>
    </row>
    <row r="18" spans="1:13" ht="15" thickBot="1">
      <c r="B18" s="240"/>
      <c r="C18" s="44" t="s">
        <v>144</v>
      </c>
      <c r="D18" s="53"/>
      <c r="E18" s="54"/>
      <c r="F18" s="47"/>
      <c r="G18" s="48"/>
      <c r="H18" s="48"/>
      <c r="I18" s="47"/>
      <c r="J18" s="47"/>
      <c r="K18" s="111"/>
      <c r="L18" s="180"/>
      <c r="M18" s="108"/>
    </row>
    <row r="19" spans="1:13" ht="30.5">
      <c r="A19">
        <v>5</v>
      </c>
      <c r="B19" s="217" t="s">
        <v>25</v>
      </c>
      <c r="C19" s="227" t="s">
        <v>69</v>
      </c>
      <c r="D19" s="86">
        <v>40087</v>
      </c>
      <c r="E19" s="228">
        <v>89795.03</v>
      </c>
      <c r="F19" s="88">
        <v>-216218.19</v>
      </c>
      <c r="G19" s="88">
        <v>-231374.16</v>
      </c>
      <c r="H19" s="88">
        <v>-9181.5400000000009</v>
      </c>
      <c r="I19" s="88">
        <v>-72381.919999999998</v>
      </c>
      <c r="J19" s="89">
        <v>55418.559999999998</v>
      </c>
      <c r="K19" s="88">
        <f t="shared" si="2"/>
        <v>-383942.22</v>
      </c>
      <c r="L19" s="226">
        <f t="shared" si="1"/>
        <v>-6.8913550820170495E-3</v>
      </c>
      <c r="M19" s="120">
        <v>55713602.829999998</v>
      </c>
    </row>
    <row r="20" spans="1:13" ht="14.5" customHeight="1">
      <c r="B20" s="217"/>
      <c r="C20" s="65" t="s">
        <v>70</v>
      </c>
      <c r="D20" s="66">
        <v>45413</v>
      </c>
      <c r="E20" s="221">
        <v>12806.27</v>
      </c>
      <c r="F20" s="69">
        <v>-194736.72</v>
      </c>
      <c r="G20" s="69">
        <v>-189113.58</v>
      </c>
      <c r="H20" s="70">
        <v>10178.25</v>
      </c>
      <c r="I20" s="69">
        <v>-10617.17</v>
      </c>
      <c r="J20" s="69">
        <v>-15441.79</v>
      </c>
      <c r="K20" s="237">
        <f t="shared" ref="K20:K24" si="5">SUM(E20:J20)</f>
        <v>-386924.74</v>
      </c>
      <c r="L20" s="181">
        <f t="shared" ref="L20:L25" si="6">SUM(K20/M20)</f>
        <v>-1.5392200071275451E-2</v>
      </c>
      <c r="M20" s="114">
        <v>25137715.09</v>
      </c>
    </row>
    <row r="21" spans="1:13" ht="20" customHeight="1">
      <c r="B21" s="217"/>
      <c r="C21" s="65" t="s">
        <v>143</v>
      </c>
      <c r="D21" s="66"/>
      <c r="E21" s="221"/>
      <c r="F21" s="69"/>
      <c r="G21" s="69"/>
      <c r="H21" s="70"/>
      <c r="I21" s="69"/>
      <c r="J21" s="69"/>
      <c r="K21" s="270">
        <v>122816.91</v>
      </c>
      <c r="L21" s="181"/>
      <c r="M21" s="114"/>
    </row>
    <row r="22" spans="1:13" ht="22" customHeight="1" thickBot="1">
      <c r="B22" s="210"/>
      <c r="C22" s="230" t="s">
        <v>144</v>
      </c>
      <c r="D22" s="231"/>
      <c r="E22" s="232"/>
      <c r="F22" s="233"/>
      <c r="G22" s="233"/>
      <c r="H22" s="234"/>
      <c r="I22" s="233"/>
      <c r="J22" s="233"/>
      <c r="K22" s="258"/>
      <c r="L22" s="235"/>
      <c r="M22" s="236"/>
    </row>
    <row r="23" spans="1:13" ht="30.5">
      <c r="A23">
        <v>6</v>
      </c>
      <c r="B23" s="203" t="s">
        <v>27</v>
      </c>
      <c r="C23" s="58" t="s">
        <v>69</v>
      </c>
      <c r="D23" s="50">
        <v>40817</v>
      </c>
      <c r="E23" s="62">
        <v>-19981.509999999998</v>
      </c>
      <c r="F23" s="52">
        <v>-109939.1</v>
      </c>
      <c r="G23" s="52">
        <v>-152382.14000000001</v>
      </c>
      <c r="H23" s="52">
        <v>-5987.82</v>
      </c>
      <c r="I23" s="52">
        <v>-5876.35</v>
      </c>
      <c r="J23" s="52">
        <v>-33372.43</v>
      </c>
      <c r="K23" s="52">
        <f t="shared" si="5"/>
        <v>-327539.34999999998</v>
      </c>
      <c r="L23" s="179">
        <f t="shared" si="6"/>
        <v>-8.011584622702829E-3</v>
      </c>
      <c r="M23" s="109">
        <v>40883216.670000002</v>
      </c>
    </row>
    <row r="24" spans="1:13" ht="15" thickBot="1">
      <c r="B24" s="204"/>
      <c r="C24" s="44" t="s">
        <v>70</v>
      </c>
      <c r="D24" s="53">
        <v>40299</v>
      </c>
      <c r="E24" s="54">
        <v>-81425.119999999995</v>
      </c>
      <c r="F24" s="47">
        <v>-124811.83</v>
      </c>
      <c r="G24" s="47">
        <v>-152067.94</v>
      </c>
      <c r="H24" s="48">
        <v>1311.54</v>
      </c>
      <c r="I24" s="48">
        <v>-19433.349999999999</v>
      </c>
      <c r="J24" s="47">
        <v>-22644.26</v>
      </c>
      <c r="K24" s="47">
        <f t="shared" si="5"/>
        <v>-399070.96</v>
      </c>
      <c r="L24" s="180">
        <f t="shared" si="6"/>
        <v>-2.6874610902184997E-2</v>
      </c>
      <c r="M24" s="108">
        <v>14849366.99</v>
      </c>
    </row>
    <row r="25" spans="1:13" ht="30.5">
      <c r="A25">
        <v>7</v>
      </c>
      <c r="B25" s="209" t="s">
        <v>29</v>
      </c>
      <c r="C25" s="58" t="s">
        <v>69</v>
      </c>
      <c r="D25" s="50">
        <v>42278</v>
      </c>
      <c r="E25" s="63">
        <v>61394.879999999997</v>
      </c>
      <c r="F25" s="52">
        <v>-36206.080000000002</v>
      </c>
      <c r="G25" s="52">
        <v>-435174.59</v>
      </c>
      <c r="H25" s="64">
        <v>20556.29</v>
      </c>
      <c r="I25" s="64">
        <v>30402.91</v>
      </c>
      <c r="J25" s="52">
        <v>-1451.39</v>
      </c>
      <c r="K25" s="110">
        <f t="shared" ref="K25:K27" si="7">SUM(E25:J25)</f>
        <v>-360477.9800000001</v>
      </c>
      <c r="L25" s="179">
        <f t="shared" si="6"/>
        <v>-1.0789541135131305E-2</v>
      </c>
      <c r="M25" s="109">
        <v>33409945.379999999</v>
      </c>
    </row>
    <row r="26" spans="1:13" ht="14.5" customHeight="1">
      <c r="B26" s="217"/>
      <c r="C26" s="65" t="s">
        <v>70</v>
      </c>
      <c r="D26" s="66">
        <v>45047</v>
      </c>
      <c r="E26" s="67">
        <v>-22508.35</v>
      </c>
      <c r="F26" s="68">
        <v>7277.22</v>
      </c>
      <c r="G26" s="69">
        <v>-249542.54</v>
      </c>
      <c r="H26" s="70">
        <v>1290.5999999999999</v>
      </c>
      <c r="I26" s="68">
        <v>5438.03</v>
      </c>
      <c r="J26" s="70">
        <v>24713.71</v>
      </c>
      <c r="K26" s="112">
        <f t="shared" ref="K26:K29" si="8">SUM(E26:J26)</f>
        <v>-233331.33000000002</v>
      </c>
      <c r="L26" s="181">
        <f t="shared" ref="L26:L29" si="9">SUM(K26/M26)</f>
        <v>-1.5123089293497914E-2</v>
      </c>
      <c r="M26" s="114">
        <v>15428813.880000001</v>
      </c>
    </row>
    <row r="27" spans="1:13" ht="23.5" customHeight="1" thickBot="1">
      <c r="B27" s="217"/>
      <c r="C27" s="71" t="s">
        <v>143</v>
      </c>
      <c r="D27" s="257" t="s">
        <v>142</v>
      </c>
      <c r="E27" s="264">
        <v>-73880.61</v>
      </c>
      <c r="F27" s="265">
        <v>-53746.02</v>
      </c>
      <c r="G27" s="265">
        <v>-230534.18</v>
      </c>
      <c r="H27" s="72">
        <v>584.52</v>
      </c>
      <c r="I27" s="268">
        <v>-6384.2</v>
      </c>
      <c r="J27" s="115">
        <v>16160.03</v>
      </c>
      <c r="K27" s="220">
        <v>350000</v>
      </c>
      <c r="L27" s="182">
        <f t="shared" ref="L27" si="10">SUM(K27/M27)</f>
        <v>4.8263872790397511E-3</v>
      </c>
      <c r="M27" s="117">
        <v>72518009.799999997</v>
      </c>
    </row>
    <row r="28" spans="1:13" ht="24.5" customHeight="1" thickBot="1">
      <c r="B28" s="210"/>
      <c r="C28" s="223" t="s">
        <v>144</v>
      </c>
      <c r="D28" s="263">
        <v>44866</v>
      </c>
      <c r="E28" s="266">
        <v>-6131.48</v>
      </c>
      <c r="F28" s="267">
        <v>-36960.54</v>
      </c>
      <c r="G28" s="267">
        <v>-106707.74</v>
      </c>
      <c r="H28" s="225">
        <v>756.23</v>
      </c>
      <c r="I28" s="269">
        <v>-1272.79</v>
      </c>
      <c r="J28" s="96">
        <v>16139.81</v>
      </c>
      <c r="K28" s="110">
        <v>136176.51999999999</v>
      </c>
      <c r="L28" s="182">
        <f t="shared" ref="L28" si="11">SUM(K28/M28)</f>
        <v>1.3146089692008113E-3</v>
      </c>
      <c r="M28" s="117">
        <v>103587091.81999999</v>
      </c>
    </row>
    <row r="29" spans="1:13" ht="30.5">
      <c r="A29">
        <v>8</v>
      </c>
      <c r="B29" s="203" t="s">
        <v>31</v>
      </c>
      <c r="C29" s="58" t="s">
        <v>69</v>
      </c>
      <c r="D29" s="50">
        <v>43009</v>
      </c>
      <c r="E29" s="73">
        <v>140724.19</v>
      </c>
      <c r="F29" s="60">
        <v>20470.03</v>
      </c>
      <c r="G29" s="52">
        <v>-116822.12</v>
      </c>
      <c r="H29" s="52">
        <v>-2096.8000000000002</v>
      </c>
      <c r="I29" s="52">
        <v>-17905.009999999998</v>
      </c>
      <c r="J29" s="60">
        <v>43938.83</v>
      </c>
      <c r="K29" s="60">
        <f t="shared" si="8"/>
        <v>68309.12000000001</v>
      </c>
      <c r="L29" s="183">
        <f t="shared" si="9"/>
        <v>1.6443735246340404E-3</v>
      </c>
      <c r="M29" s="109">
        <v>41541121.270000003</v>
      </c>
    </row>
    <row r="30" spans="1:13" ht="15" thickBot="1">
      <c r="B30" s="204"/>
      <c r="C30" s="44" t="s">
        <v>70</v>
      </c>
      <c r="D30" s="53">
        <v>39203</v>
      </c>
      <c r="E30" s="57">
        <v>67103.37</v>
      </c>
      <c r="F30" s="47">
        <v>-11256.78</v>
      </c>
      <c r="G30" s="47">
        <v>-105496.78</v>
      </c>
      <c r="H30" s="48">
        <v>2278.0100000000002</v>
      </c>
      <c r="I30" s="47">
        <v>-3068.72</v>
      </c>
      <c r="J30" s="49">
        <v>18074.54</v>
      </c>
      <c r="K30" s="47">
        <f t="shared" ref="K30:K31" si="12">SUM(E30:J30)</f>
        <v>-32366.36</v>
      </c>
      <c r="L30" s="180">
        <f t="shared" ref="L30:L32" si="13">SUM(K30/M30)</f>
        <v>-1.6986762817371628E-3</v>
      </c>
      <c r="M30" s="108">
        <v>19053871.739999998</v>
      </c>
    </row>
    <row r="31" spans="1:13" ht="30.5">
      <c r="A31">
        <v>9</v>
      </c>
      <c r="B31" s="203" t="s">
        <v>33</v>
      </c>
      <c r="C31" s="58" t="s">
        <v>69</v>
      </c>
      <c r="D31" s="50">
        <v>43739</v>
      </c>
      <c r="E31" s="73">
        <v>4306.38</v>
      </c>
      <c r="F31" s="62">
        <v>-29295.77</v>
      </c>
      <c r="G31" s="51">
        <v>49573.86</v>
      </c>
      <c r="H31" s="62">
        <v>-1378.66</v>
      </c>
      <c r="I31" s="52">
        <v>-37922</v>
      </c>
      <c r="J31" s="64">
        <v>45796.89</v>
      </c>
      <c r="K31" s="60">
        <f t="shared" si="12"/>
        <v>31080.7</v>
      </c>
      <c r="L31" s="183">
        <f t="shared" si="13"/>
        <v>1.8280424435192968E-3</v>
      </c>
      <c r="M31" s="109">
        <v>17002176.350000001</v>
      </c>
    </row>
    <row r="32" spans="1:13" ht="15" thickBot="1">
      <c r="B32" s="204"/>
      <c r="C32" s="44" t="s">
        <v>70</v>
      </c>
      <c r="D32" s="53">
        <v>39569</v>
      </c>
      <c r="E32" s="74">
        <v>24868.69</v>
      </c>
      <c r="F32" s="47">
        <v>-30084.11</v>
      </c>
      <c r="G32" s="49">
        <v>16142.55</v>
      </c>
      <c r="H32" s="47">
        <v>-803.95</v>
      </c>
      <c r="I32" s="47">
        <v>-14168.23</v>
      </c>
      <c r="J32" s="49">
        <v>7314.78</v>
      </c>
      <c r="K32" s="48">
        <f t="shared" ref="K32" si="14">SUM(E32:J32)</f>
        <v>3269.7299999999968</v>
      </c>
      <c r="L32" s="180">
        <f t="shared" si="13"/>
        <v>4.5869893891859625E-4</v>
      </c>
      <c r="M32" s="108">
        <v>7128270.25</v>
      </c>
    </row>
    <row r="33" spans="1:14" ht="30.5">
      <c r="A33">
        <v>10</v>
      </c>
      <c r="B33" s="209" t="s">
        <v>35</v>
      </c>
      <c r="C33" s="58" t="s">
        <v>69</v>
      </c>
      <c r="D33" s="50">
        <v>43739</v>
      </c>
      <c r="E33" s="73">
        <v>83674.429999999993</v>
      </c>
      <c r="F33" s="62">
        <v>-197580.87</v>
      </c>
      <c r="G33" s="51">
        <v>43346.47</v>
      </c>
      <c r="H33" s="51">
        <v>13109.87</v>
      </c>
      <c r="I33" s="52">
        <v>-101426.24000000001</v>
      </c>
      <c r="J33" s="64">
        <v>38941.980000000003</v>
      </c>
      <c r="K33" s="110">
        <f t="shared" ref="K33" si="15">SUM(E33:J33)</f>
        <v>-119934.35999999999</v>
      </c>
      <c r="L33" s="179">
        <f t="shared" ref="L33" si="16">SUM(K33/M33)</f>
        <v>-5.2077605099103636E-3</v>
      </c>
      <c r="M33" s="109">
        <v>23029930</v>
      </c>
    </row>
    <row r="34" spans="1:14" ht="15" customHeight="1">
      <c r="B34" s="217"/>
      <c r="C34" s="65" t="s">
        <v>70</v>
      </c>
      <c r="D34" s="66">
        <v>39234</v>
      </c>
      <c r="E34" s="253">
        <v>178811.48</v>
      </c>
      <c r="F34" s="69">
        <v>-55003.519999999997</v>
      </c>
      <c r="G34" s="69">
        <v>-51261.39</v>
      </c>
      <c r="H34" s="69">
        <v>-15838.84</v>
      </c>
      <c r="I34" s="68">
        <v>3.99</v>
      </c>
      <c r="J34" s="70">
        <v>94256.37</v>
      </c>
      <c r="K34" s="254">
        <f t="shared" ref="K34" si="17">SUM(E34:J34)</f>
        <v>150968.09000000003</v>
      </c>
      <c r="L34" s="255">
        <f t="shared" ref="L34:L37" si="18">SUM(K34/M34)</f>
        <v>1.2529110611943216E-2</v>
      </c>
      <c r="M34" s="114">
        <v>12049386</v>
      </c>
    </row>
    <row r="35" spans="1:14" ht="21.5" customHeight="1">
      <c r="B35" s="217"/>
      <c r="C35" s="244" t="s">
        <v>143</v>
      </c>
      <c r="D35" s="245"/>
      <c r="E35" s="246"/>
      <c r="F35" s="247"/>
      <c r="G35" s="247"/>
      <c r="H35" s="248"/>
      <c r="I35" s="247"/>
      <c r="J35" s="247"/>
      <c r="K35" s="271">
        <v>-269272.06</v>
      </c>
      <c r="L35" s="181">
        <f t="shared" si="18"/>
        <v>-7.8030072683394599E-3</v>
      </c>
      <c r="M35" s="251">
        <v>34508754.219999999</v>
      </c>
    </row>
    <row r="36" spans="1:14" ht="15" thickBot="1">
      <c r="B36" s="210"/>
      <c r="C36" s="230" t="s">
        <v>144</v>
      </c>
      <c r="D36" s="231"/>
      <c r="E36" s="232"/>
      <c r="F36" s="233"/>
      <c r="G36" s="233"/>
      <c r="H36" s="234"/>
      <c r="I36" s="233"/>
      <c r="J36" s="233"/>
      <c r="K36" s="243"/>
      <c r="L36" s="235"/>
      <c r="M36" s="236"/>
    </row>
    <row r="37" spans="1:14" ht="30.5">
      <c r="A37">
        <v>11</v>
      </c>
      <c r="B37" s="203" t="s">
        <v>37</v>
      </c>
      <c r="C37" s="58" t="s">
        <v>69</v>
      </c>
      <c r="D37" s="50">
        <v>45200</v>
      </c>
      <c r="E37" s="76">
        <v>-82665.850000000006</v>
      </c>
      <c r="F37" s="52">
        <v>-111189.79</v>
      </c>
      <c r="G37" s="60">
        <v>67939.95</v>
      </c>
      <c r="H37" s="52">
        <v>-2364.7600000000002</v>
      </c>
      <c r="I37" s="52">
        <v>-28404.46</v>
      </c>
      <c r="J37" s="60">
        <v>56389.13</v>
      </c>
      <c r="K37" s="52">
        <f t="shared" ref="K37" si="19">SUM(E37:J37)</f>
        <v>-100295.78</v>
      </c>
      <c r="L37" s="179">
        <f t="shared" si="18"/>
        <v>-5.5333290025534254E-3</v>
      </c>
      <c r="M37" s="109">
        <v>18125757.559999999</v>
      </c>
    </row>
    <row r="38" spans="1:14" ht="15" customHeight="1">
      <c r="B38" s="211"/>
      <c r="C38" s="65" t="s">
        <v>70</v>
      </c>
      <c r="D38" s="66">
        <v>46905</v>
      </c>
      <c r="E38" s="237">
        <v>-93299.71</v>
      </c>
      <c r="F38" s="69">
        <v>-109873.45</v>
      </c>
      <c r="G38" s="70">
        <v>50800.02</v>
      </c>
      <c r="H38" s="70">
        <v>7750.81</v>
      </c>
      <c r="I38" s="69">
        <v>-11694.01</v>
      </c>
      <c r="J38" s="70">
        <v>7115.86</v>
      </c>
      <c r="K38" s="69">
        <f t="shared" ref="K38:K43" si="20">SUM(E38:J38)</f>
        <v>-149200.48000000004</v>
      </c>
      <c r="L38" s="181">
        <f t="shared" ref="L38:L43" si="21">SUM(K38/M38)</f>
        <v>-1.3731350398960254E-2</v>
      </c>
      <c r="M38" s="114">
        <v>10865681.5</v>
      </c>
    </row>
    <row r="39" spans="1:14">
      <c r="B39" s="211"/>
      <c r="C39" s="244" t="s">
        <v>143</v>
      </c>
      <c r="D39" s="245">
        <v>11597</v>
      </c>
      <c r="E39" s="246">
        <v>57940.84</v>
      </c>
      <c r="F39" s="247">
        <v>-75272.289999999994</v>
      </c>
      <c r="G39" s="256">
        <v>61660.45</v>
      </c>
      <c r="H39" s="247">
        <v>-225.89</v>
      </c>
      <c r="I39" s="247">
        <v>-5385.82</v>
      </c>
      <c r="J39" s="256">
        <v>20382.77</v>
      </c>
      <c r="K39" s="70">
        <f t="shared" ref="K39" si="22">SUM(E39:J39)</f>
        <v>59100.06</v>
      </c>
      <c r="L39" s="255">
        <f t="shared" ref="L39" si="23">SUM(K39/M39)</f>
        <v>2.4746449144410353E-3</v>
      </c>
      <c r="M39" s="114">
        <v>23882238.48</v>
      </c>
    </row>
    <row r="40" spans="1:14" ht="15" thickBot="1">
      <c r="B40" s="204"/>
      <c r="C40" s="230" t="s">
        <v>144</v>
      </c>
      <c r="D40" s="231"/>
      <c r="E40" s="232"/>
      <c r="F40" s="233"/>
      <c r="G40" s="233"/>
      <c r="H40" s="234"/>
      <c r="I40" s="233"/>
      <c r="J40" s="233"/>
      <c r="K40" s="243"/>
      <c r="L40" s="235"/>
      <c r="M40" s="236"/>
    </row>
    <row r="41" spans="1:14" ht="30.5">
      <c r="A41">
        <v>12</v>
      </c>
      <c r="B41" s="203" t="s">
        <v>39</v>
      </c>
      <c r="C41" s="58" t="s">
        <v>69</v>
      </c>
      <c r="D41" s="50">
        <v>45931</v>
      </c>
      <c r="E41" s="73">
        <v>171652.62</v>
      </c>
      <c r="F41" s="60">
        <v>97427.38</v>
      </c>
      <c r="G41" s="60">
        <v>36052.25</v>
      </c>
      <c r="H41" s="60">
        <v>209.86</v>
      </c>
      <c r="I41" s="52">
        <v>-35299</v>
      </c>
      <c r="J41" s="64">
        <v>72117.19</v>
      </c>
      <c r="K41" s="60">
        <f t="shared" si="20"/>
        <v>342160.3</v>
      </c>
      <c r="L41" s="183">
        <f t="shared" si="21"/>
        <v>9.6342348028007566E-3</v>
      </c>
      <c r="M41" s="109">
        <v>35515046.810000002</v>
      </c>
    </row>
    <row r="42" spans="1:14" ht="15" thickBot="1">
      <c r="B42" s="204"/>
      <c r="C42" s="44" t="s">
        <v>70</v>
      </c>
      <c r="D42" s="56">
        <v>46174</v>
      </c>
      <c r="E42" s="57">
        <v>121660.65</v>
      </c>
      <c r="F42" s="49">
        <v>92346.52</v>
      </c>
      <c r="G42" s="49">
        <v>147807.10999999999</v>
      </c>
      <c r="H42" s="49">
        <v>4501.22</v>
      </c>
      <c r="I42" s="49">
        <v>1506.52</v>
      </c>
      <c r="J42" s="49">
        <v>40741.03</v>
      </c>
      <c r="K42" s="49">
        <f t="shared" ref="K42" si="24">SUM(E42:J42)</f>
        <v>408563.04999999993</v>
      </c>
      <c r="L42" s="185">
        <f t="shared" ref="L42" si="25">SUM(K42/M42)</f>
        <v>2.0101275774848149E-2</v>
      </c>
      <c r="M42" s="108">
        <v>20325229.829999998</v>
      </c>
    </row>
    <row r="43" spans="1:14" ht="30.5">
      <c r="A43">
        <v>13</v>
      </c>
      <c r="B43" s="77" t="s">
        <v>41</v>
      </c>
      <c r="C43" s="58" t="s">
        <v>69</v>
      </c>
      <c r="D43" s="50">
        <v>11232</v>
      </c>
      <c r="E43" s="73">
        <v>137089.35</v>
      </c>
      <c r="F43" s="60">
        <v>182512.45</v>
      </c>
      <c r="G43" s="52">
        <v>-56725.25</v>
      </c>
      <c r="H43" s="52">
        <v>-19876.03</v>
      </c>
      <c r="I43" s="52">
        <v>-57407.09</v>
      </c>
      <c r="J43" s="60">
        <v>43708.83</v>
      </c>
      <c r="K43" s="60">
        <f t="shared" si="20"/>
        <v>229302.26000000007</v>
      </c>
      <c r="L43" s="183">
        <f t="shared" si="21"/>
        <v>5.5665926983355218E-3</v>
      </c>
      <c r="M43" s="109">
        <v>41192570.109999999</v>
      </c>
    </row>
    <row r="44" spans="1:14" ht="14.5" customHeight="1" thickBot="1">
      <c r="B44" s="78"/>
      <c r="C44" s="44" t="s">
        <v>70</v>
      </c>
      <c r="D44" s="53" t="s">
        <v>71</v>
      </c>
      <c r="E44" s="75">
        <v>102329.25</v>
      </c>
      <c r="F44" s="48">
        <v>42001.58</v>
      </c>
      <c r="G44" s="47">
        <v>-44339.68</v>
      </c>
      <c r="H44" s="49">
        <v>6226.81</v>
      </c>
      <c r="I44" s="47">
        <v>-14176.72</v>
      </c>
      <c r="J44" s="48">
        <v>29594.37</v>
      </c>
      <c r="K44" s="49">
        <f t="shared" ref="K44" si="26">SUM(E44:J44)</f>
        <v>121635.61000000002</v>
      </c>
      <c r="L44" s="185">
        <f t="shared" ref="L44:L45" si="27">SUM(K44/M44)</f>
        <v>5.9844641864991903E-3</v>
      </c>
      <c r="M44" s="108">
        <v>20325229.829999998</v>
      </c>
      <c r="N44" t="s">
        <v>72</v>
      </c>
    </row>
    <row r="45" spans="1:14" ht="30.5">
      <c r="A45">
        <v>14</v>
      </c>
      <c r="B45" s="203" t="s">
        <v>43</v>
      </c>
      <c r="C45" s="58" t="s">
        <v>69</v>
      </c>
      <c r="D45" s="50">
        <v>38657</v>
      </c>
      <c r="E45" s="79">
        <v>16454.57</v>
      </c>
      <c r="F45" s="52">
        <v>-47229.62</v>
      </c>
      <c r="G45" s="64">
        <v>-211711.12</v>
      </c>
      <c r="H45" s="52">
        <v>2819.33</v>
      </c>
      <c r="I45" s="52">
        <v>-52719.69</v>
      </c>
      <c r="J45" s="64">
        <v>31402.43</v>
      </c>
      <c r="K45" s="174">
        <f t="shared" ref="K45" si="28">SUM(E45:J45)</f>
        <v>-260984.10000000003</v>
      </c>
      <c r="L45" s="183">
        <f t="shared" si="27"/>
        <v>-1.4370582464701905E-2</v>
      </c>
      <c r="M45" s="109">
        <v>18160996.649999999</v>
      </c>
    </row>
    <row r="46" spans="1:14" ht="15" thickBot="1">
      <c r="B46" s="204"/>
      <c r="C46" s="44" t="s">
        <v>70</v>
      </c>
      <c r="D46" s="56">
        <v>41760</v>
      </c>
      <c r="E46" s="46">
        <v>-26858.22</v>
      </c>
      <c r="F46" s="47">
        <v>-43651.23</v>
      </c>
      <c r="G46" s="47">
        <v>-54244.06</v>
      </c>
      <c r="H46" s="49">
        <v>3704.15</v>
      </c>
      <c r="I46" s="47">
        <v>-15979.68</v>
      </c>
      <c r="J46" s="49">
        <v>24793.11</v>
      </c>
      <c r="K46" s="47">
        <f t="shared" ref="K46" si="29">SUM(E46:J46)</f>
        <v>-112235.93000000001</v>
      </c>
      <c r="L46" s="180">
        <f t="shared" ref="L46:L47" si="30">SUM(K46/M46)</f>
        <v>-1.3378153505088419E-2</v>
      </c>
      <c r="M46" s="108">
        <v>8389493.3599999994</v>
      </c>
    </row>
    <row r="47" spans="1:14" ht="30.5">
      <c r="A47">
        <v>15</v>
      </c>
      <c r="B47" s="203" t="s">
        <v>45</v>
      </c>
      <c r="C47" s="58" t="s">
        <v>69</v>
      </c>
      <c r="D47" s="50">
        <v>39387</v>
      </c>
      <c r="E47" s="177">
        <v>-89463.91</v>
      </c>
      <c r="F47" s="174">
        <v>-24872.09</v>
      </c>
      <c r="G47" s="178">
        <v>122321.06</v>
      </c>
      <c r="H47" s="178">
        <v>11933.83</v>
      </c>
      <c r="I47" s="52">
        <v>-1785.18</v>
      </c>
      <c r="J47" s="64">
        <v>162241.57999999999</v>
      </c>
      <c r="K47" s="60">
        <f t="shared" ref="K47" si="31">SUM(E47:J47)</f>
        <v>180375.28999999998</v>
      </c>
      <c r="L47" s="183">
        <f t="shared" si="30"/>
        <v>3.9102249664340807E-3</v>
      </c>
      <c r="M47" s="109">
        <v>46129133.630000003</v>
      </c>
    </row>
    <row r="48" spans="1:14" ht="15" thickBot="1">
      <c r="B48" s="204"/>
      <c r="C48" s="44" t="s">
        <v>70</v>
      </c>
      <c r="D48" s="53">
        <v>42125</v>
      </c>
      <c r="E48" s="46">
        <v>-47023.87</v>
      </c>
      <c r="F48" s="47">
        <v>-1552.26</v>
      </c>
      <c r="G48" s="49">
        <v>42498.3</v>
      </c>
      <c r="H48" s="49">
        <v>8386.75</v>
      </c>
      <c r="I48" s="47">
        <v>-8264.8700000000008</v>
      </c>
      <c r="J48" s="49">
        <v>40798.559999999998</v>
      </c>
      <c r="K48" s="49">
        <f t="shared" ref="K48" si="32">SUM(E48:J48)</f>
        <v>34842.609999999993</v>
      </c>
      <c r="L48" s="185">
        <f t="shared" ref="L48:L49" si="33">SUM(K48/M48)</f>
        <v>1.6245020277089882E-3</v>
      </c>
      <c r="M48" s="108">
        <v>21448178.829999998</v>
      </c>
    </row>
    <row r="49" spans="1:13" ht="30.5">
      <c r="A49">
        <v>16</v>
      </c>
      <c r="B49" s="203" t="s">
        <v>47</v>
      </c>
      <c r="C49" s="58" t="s">
        <v>69</v>
      </c>
      <c r="D49" s="50">
        <v>39753</v>
      </c>
      <c r="E49" s="177">
        <v>-50813.75</v>
      </c>
      <c r="F49" s="174">
        <v>-77829.509999999995</v>
      </c>
      <c r="G49" s="178">
        <v>91921.58</v>
      </c>
      <c r="H49" s="174">
        <v>-2602.84</v>
      </c>
      <c r="I49" s="52">
        <v>-146682.10999999999</v>
      </c>
      <c r="J49" s="64">
        <v>176338.5</v>
      </c>
      <c r="K49" s="174">
        <f t="shared" ref="K49" si="34">SUM(E49:J49)</f>
        <v>-9668.1299999999756</v>
      </c>
      <c r="L49" s="183">
        <f t="shared" si="33"/>
        <v>-4.18449881886512E-4</v>
      </c>
      <c r="M49" s="109">
        <v>23104630.73</v>
      </c>
    </row>
    <row r="50" spans="1:13" ht="15" thickBot="1">
      <c r="B50" s="204"/>
      <c r="C50" s="44" t="s">
        <v>70</v>
      </c>
      <c r="D50" s="56">
        <v>42491</v>
      </c>
      <c r="E50" s="46">
        <v>-30748.79</v>
      </c>
      <c r="F50" s="47">
        <v>-4095.65</v>
      </c>
      <c r="G50" s="48">
        <v>34007.25</v>
      </c>
      <c r="H50" s="47">
        <v>-2867</v>
      </c>
      <c r="I50" s="49">
        <v>1675.36</v>
      </c>
      <c r="J50" s="49">
        <v>3408.23</v>
      </c>
      <c r="K50" s="49">
        <f t="shared" ref="K50" si="35">SUM(E50:J50)</f>
        <v>1379.3999999999976</v>
      </c>
      <c r="L50" s="184">
        <f t="shared" ref="L50:L51" si="36">SUM(K50/M50)</f>
        <v>1.2698311605461045E-4</v>
      </c>
      <c r="M50" s="108">
        <v>10862861.48</v>
      </c>
    </row>
    <row r="51" spans="1:13" ht="30.5">
      <c r="A51">
        <v>17</v>
      </c>
      <c r="B51" s="203" t="s">
        <v>49</v>
      </c>
      <c r="C51" s="58" t="s">
        <v>69</v>
      </c>
      <c r="D51" s="50">
        <v>41579</v>
      </c>
      <c r="E51" s="76">
        <v>297269.25</v>
      </c>
      <c r="F51" s="52">
        <v>-1670.78</v>
      </c>
      <c r="G51" s="60">
        <v>915906.54</v>
      </c>
      <c r="H51" s="52">
        <v>-8154.46</v>
      </c>
      <c r="I51" s="52">
        <v>-62702.5</v>
      </c>
      <c r="J51" s="52">
        <v>79395.759999999995</v>
      </c>
      <c r="K51" s="60">
        <f t="shared" ref="K51" si="37">SUM(E51:J51)</f>
        <v>1220043.81</v>
      </c>
      <c r="L51" s="183">
        <f t="shared" si="36"/>
        <v>5.469398691310895E-2</v>
      </c>
      <c r="M51" s="109">
        <v>22306726.550000001</v>
      </c>
    </row>
    <row r="52" spans="1:13" ht="15" thickBot="1">
      <c r="B52" s="211"/>
      <c r="C52" s="80" t="s">
        <v>70</v>
      </c>
      <c r="D52" s="81">
        <v>38869</v>
      </c>
      <c r="E52" s="82">
        <v>299023.37</v>
      </c>
      <c r="F52" s="83">
        <v>83376.929999999993</v>
      </c>
      <c r="G52" s="83">
        <v>670775.15</v>
      </c>
      <c r="H52" s="84">
        <v>-504.68</v>
      </c>
      <c r="I52" s="83">
        <v>3183.54</v>
      </c>
      <c r="J52" s="83">
        <v>9423.98</v>
      </c>
      <c r="K52" s="83">
        <f t="shared" ref="K52:K53" si="38">SUM(E52:J52)</f>
        <v>1065278.29</v>
      </c>
      <c r="L52" s="186">
        <f t="shared" ref="L52:L53" si="39">SUM(K52/M52)</f>
        <v>9.7163437458730573E-2</v>
      </c>
      <c r="M52" s="118">
        <v>10963777.300000001</v>
      </c>
    </row>
    <row r="53" spans="1:13" ht="30.5">
      <c r="A53">
        <v>18</v>
      </c>
      <c r="B53" s="212" t="s">
        <v>51</v>
      </c>
      <c r="C53" s="58" t="s">
        <v>69</v>
      </c>
      <c r="D53" s="50">
        <v>41944</v>
      </c>
      <c r="E53" s="76">
        <v>-57553.65</v>
      </c>
      <c r="F53" s="174">
        <v>-166420.06</v>
      </c>
      <c r="G53" s="175">
        <v>7830.29</v>
      </c>
      <c r="H53" s="64">
        <v>7367.99</v>
      </c>
      <c r="I53" s="174">
        <v>-30019.61</v>
      </c>
      <c r="J53" s="64">
        <v>18275.21</v>
      </c>
      <c r="K53" s="52">
        <f t="shared" si="38"/>
        <v>-220519.83</v>
      </c>
      <c r="L53" s="179">
        <f t="shared" si="39"/>
        <v>-1.415398890051576E-2</v>
      </c>
      <c r="M53" s="109">
        <v>15580048.25</v>
      </c>
    </row>
    <row r="54" spans="1:13" ht="15" thickBot="1">
      <c r="B54" s="213"/>
      <c r="C54" s="44" t="s">
        <v>70</v>
      </c>
      <c r="D54" s="53">
        <v>44682</v>
      </c>
      <c r="E54" s="54">
        <v>-29170.14</v>
      </c>
      <c r="F54" s="47">
        <v>-101906.33</v>
      </c>
      <c r="G54" s="47">
        <v>-42078.78</v>
      </c>
      <c r="H54" s="47">
        <v>-2843.77</v>
      </c>
      <c r="I54" s="47">
        <v>-10933.2</v>
      </c>
      <c r="J54" s="49">
        <v>214.63</v>
      </c>
      <c r="K54" s="47">
        <f t="shared" ref="K54:K55" si="40">SUM(E54:J54)</f>
        <v>-186717.59</v>
      </c>
      <c r="L54" s="180">
        <f t="shared" ref="L54:L55" si="41">SUM(K54/M54)</f>
        <v>-2.521925260594372E-2</v>
      </c>
      <c r="M54" s="108">
        <v>7403771.75</v>
      </c>
    </row>
    <row r="55" spans="1:13" ht="30.5">
      <c r="A55">
        <v>19</v>
      </c>
      <c r="B55" s="211" t="s">
        <v>53</v>
      </c>
      <c r="C55" s="85" t="s">
        <v>69</v>
      </c>
      <c r="D55" s="86">
        <v>42309</v>
      </c>
      <c r="E55" s="216">
        <v>29976.328000000001</v>
      </c>
      <c r="F55" s="88">
        <v>-110827.44</v>
      </c>
      <c r="G55" s="89">
        <v>67776.649999999994</v>
      </c>
      <c r="H55" s="89">
        <v>2727.19</v>
      </c>
      <c r="I55" s="88">
        <v>-6215.48</v>
      </c>
      <c r="J55" s="88">
        <v>-5079.83</v>
      </c>
      <c r="K55" s="52">
        <f t="shared" si="40"/>
        <v>-21642.582000000002</v>
      </c>
      <c r="L55" s="179">
        <f t="shared" si="41"/>
        <v>-1.3893192672081666E-3</v>
      </c>
      <c r="M55" s="109">
        <v>15577831.9</v>
      </c>
    </row>
    <row r="56" spans="1:13" ht="15" thickBot="1">
      <c r="B56" s="211"/>
      <c r="C56" s="80" t="s">
        <v>70</v>
      </c>
      <c r="D56" s="90">
        <v>38504</v>
      </c>
      <c r="E56" s="91">
        <v>12673.04</v>
      </c>
      <c r="F56" s="92">
        <v>-104632.99</v>
      </c>
      <c r="G56" s="93">
        <v>23220.71</v>
      </c>
      <c r="H56" s="92">
        <v>-5802.12</v>
      </c>
      <c r="I56" s="92">
        <v>-660.08</v>
      </c>
      <c r="J56" s="92">
        <v>-5550.13</v>
      </c>
      <c r="K56" s="92">
        <f>SUM(E56:J56)</f>
        <v>-80751.570000000022</v>
      </c>
      <c r="L56" s="188">
        <f t="shared" ref="L56:L57" si="42">SUM(K56/M56)</f>
        <v>-1.0581800548264993E-2</v>
      </c>
      <c r="M56" s="121">
        <v>7631174.8300000001</v>
      </c>
    </row>
    <row r="57" spans="1:13" ht="30.5">
      <c r="A57">
        <v>20</v>
      </c>
      <c r="B57" s="203" t="s">
        <v>55</v>
      </c>
      <c r="C57" s="58" t="s">
        <v>69</v>
      </c>
      <c r="D57" s="50">
        <v>43770</v>
      </c>
      <c r="E57" s="73">
        <v>104397.19</v>
      </c>
      <c r="F57" s="60">
        <v>59284.800000000003</v>
      </c>
      <c r="G57" s="60">
        <v>222445.45</v>
      </c>
      <c r="H57" s="52">
        <v>-13581.23</v>
      </c>
      <c r="I57" s="60">
        <v>15063.15</v>
      </c>
      <c r="J57" s="64">
        <v>3214.56</v>
      </c>
      <c r="K57" s="60">
        <f t="shared" ref="K57" si="43">SUM(E57:J57)</f>
        <v>390823.92000000004</v>
      </c>
      <c r="L57" s="183">
        <f t="shared" si="42"/>
        <v>1.2688534473637155E-2</v>
      </c>
      <c r="M57" s="109">
        <v>30801344.379999999</v>
      </c>
    </row>
    <row r="58" spans="1:13" ht="15" thickBot="1">
      <c r="B58" s="204"/>
      <c r="C58" s="44" t="s">
        <v>70</v>
      </c>
      <c r="D58" s="94">
        <v>46874</v>
      </c>
      <c r="E58" s="61">
        <v>72781.19</v>
      </c>
      <c r="F58" s="48">
        <v>52139.75</v>
      </c>
      <c r="G58" s="48">
        <v>132272.59</v>
      </c>
      <c r="H58" s="48">
        <v>16262.3</v>
      </c>
      <c r="I58" s="48">
        <v>1366.35</v>
      </c>
      <c r="J58" s="48">
        <v>19910.46</v>
      </c>
      <c r="K58" s="48">
        <f t="shared" ref="K58" si="44">SUM(E58:J58)</f>
        <v>294732.64</v>
      </c>
      <c r="L58" s="185">
        <f t="shared" ref="L58" si="45">SUM(K58/M58)</f>
        <v>1.725849418666419E-2</v>
      </c>
      <c r="M58" s="122">
        <v>17077540.879999999</v>
      </c>
    </row>
    <row r="59" spans="1:13" ht="30.5">
      <c r="A59">
        <v>21</v>
      </c>
      <c r="B59" s="211" t="s">
        <v>57</v>
      </c>
      <c r="C59" s="85" t="s">
        <v>69</v>
      </c>
      <c r="D59" s="86">
        <v>44866</v>
      </c>
      <c r="E59" s="87"/>
      <c r="F59" s="88"/>
      <c r="G59" s="95"/>
      <c r="H59" s="96"/>
      <c r="I59" s="88"/>
      <c r="J59" s="88"/>
      <c r="K59" s="119"/>
      <c r="L59" s="187"/>
      <c r="M59" s="120"/>
    </row>
    <row r="60" spans="1:13" ht="15" thickBot="1">
      <c r="B60" s="211"/>
      <c r="C60" s="80" t="s">
        <v>70</v>
      </c>
      <c r="D60" s="90">
        <v>11444</v>
      </c>
      <c r="E60" s="97">
        <v>-8873.7999999999993</v>
      </c>
      <c r="F60" s="92">
        <v>-138904.70000000001</v>
      </c>
      <c r="G60" s="98">
        <v>54992.55</v>
      </c>
      <c r="H60" s="98">
        <v>5507.5</v>
      </c>
      <c r="I60" s="93">
        <v>-53215.75</v>
      </c>
      <c r="J60" s="98">
        <v>138834.15</v>
      </c>
      <c r="K60" s="98">
        <f t="shared" ref="K60:K61" si="46">SUM(E60:J60)</f>
        <v>-1660.0500000000175</v>
      </c>
      <c r="L60" s="189">
        <f t="shared" ref="L60:L61" si="47">SUM(K60/M60)</f>
        <v>-5.5335000000000581E-5</v>
      </c>
      <c r="M60" s="121">
        <v>30000000</v>
      </c>
    </row>
    <row r="61" spans="1:13" ht="30.5">
      <c r="A61">
        <v>22</v>
      </c>
      <c r="B61" s="203" t="s">
        <v>59</v>
      </c>
      <c r="C61" s="58" t="s">
        <v>69</v>
      </c>
      <c r="D61" s="50">
        <v>44501</v>
      </c>
      <c r="E61" s="51">
        <v>73781.52</v>
      </c>
      <c r="F61" s="52">
        <v>-169312.6</v>
      </c>
      <c r="G61" s="64">
        <v>31299.75</v>
      </c>
      <c r="H61" s="52">
        <v>-6032.65</v>
      </c>
      <c r="I61" s="52">
        <v>-3837.38</v>
      </c>
      <c r="J61" s="52">
        <v>23841.16</v>
      </c>
      <c r="K61" s="52">
        <f t="shared" si="46"/>
        <v>-50260.2</v>
      </c>
      <c r="L61" s="179">
        <f t="shared" si="47"/>
        <v>-2.5064429090371184E-3</v>
      </c>
      <c r="M61" s="109">
        <v>20052401.68</v>
      </c>
    </row>
    <row r="62" spans="1:13" ht="15.5" customHeight="1" thickBot="1">
      <c r="B62" s="204"/>
      <c r="C62" s="44" t="s">
        <v>70</v>
      </c>
      <c r="D62" s="56">
        <v>47239</v>
      </c>
      <c r="E62" s="46">
        <v>-67760.58</v>
      </c>
      <c r="F62" s="47">
        <v>-188117.98</v>
      </c>
      <c r="G62" s="47">
        <v>-56368.74</v>
      </c>
      <c r="H62" s="47">
        <v>-56212.81</v>
      </c>
      <c r="I62" s="47">
        <v>-15336.27</v>
      </c>
      <c r="J62" s="49">
        <v>140381.14000000001</v>
      </c>
      <c r="K62" s="47">
        <f t="shared" ref="K62" si="48">SUM(E62:J62)</f>
        <v>-243415.24</v>
      </c>
      <c r="L62" s="180">
        <f t="shared" ref="L62" si="49">SUM(K62/M62)</f>
        <v>-2.8950282144046734E-2</v>
      </c>
      <c r="M62" s="108">
        <v>8408043.7899999991</v>
      </c>
    </row>
    <row r="63" spans="1:13">
      <c r="E63" s="99"/>
      <c r="F63" s="99"/>
      <c r="G63" s="99"/>
      <c r="H63" s="99"/>
      <c r="I63" s="99"/>
      <c r="J63" s="99"/>
    </row>
    <row r="64" spans="1:13">
      <c r="B64" s="100" t="s">
        <v>73</v>
      </c>
      <c r="C64" s="101"/>
    </row>
    <row r="69" spans="2:13" ht="30.5">
      <c r="B69" s="218" t="s">
        <v>29</v>
      </c>
      <c r="C69" s="219" t="s">
        <v>69</v>
      </c>
      <c r="D69" s="144">
        <v>42278</v>
      </c>
      <c r="E69" s="272">
        <v>61394.879999999997</v>
      </c>
      <c r="F69" s="163">
        <v>-36206.080000000002</v>
      </c>
      <c r="G69" s="163">
        <v>-435174.59</v>
      </c>
      <c r="H69" s="273">
        <v>20556.29</v>
      </c>
      <c r="I69" s="273">
        <v>30402.91</v>
      </c>
      <c r="J69" s="163">
        <v>-1451.39</v>
      </c>
      <c r="K69" s="220">
        <f t="shared" ref="K69:K71" si="50">SUM(E69:J69)</f>
        <v>-360477.9800000001</v>
      </c>
      <c r="L69" s="182">
        <f t="shared" ref="L69:L72" si="51">SUM(K69/M69)</f>
        <v>-1.0789541135131305E-2</v>
      </c>
      <c r="M69" s="164">
        <v>33409945.379999999</v>
      </c>
    </row>
    <row r="70" spans="2:13">
      <c r="B70" s="218"/>
      <c r="C70" s="65" t="s">
        <v>70</v>
      </c>
      <c r="D70" s="66">
        <v>45047</v>
      </c>
      <c r="E70" s="67">
        <v>-22508.35</v>
      </c>
      <c r="F70" s="68">
        <v>7277.22</v>
      </c>
      <c r="G70" s="69">
        <v>-249542.54</v>
      </c>
      <c r="H70" s="70">
        <v>1290.5999999999999</v>
      </c>
      <c r="I70" s="68">
        <v>5438.03</v>
      </c>
      <c r="J70" s="70">
        <v>24713.71</v>
      </c>
      <c r="K70" s="112">
        <f t="shared" ref="K70:K72" si="52">SUM(E70:J70)</f>
        <v>-233331.33000000002</v>
      </c>
      <c r="L70" s="181">
        <f t="shared" si="51"/>
        <v>-1.5123089293497914E-2</v>
      </c>
      <c r="M70" s="160">
        <v>15428813.880000001</v>
      </c>
    </row>
    <row r="71" spans="2:13" ht="24.5" customHeight="1">
      <c r="B71" s="218"/>
      <c r="C71" s="71" t="s">
        <v>143</v>
      </c>
      <c r="D71" s="257" t="s">
        <v>142</v>
      </c>
      <c r="E71" s="264">
        <v>-73880.61</v>
      </c>
      <c r="F71" s="265">
        <v>-53746.02</v>
      </c>
      <c r="G71" s="265">
        <v>-230534.18</v>
      </c>
      <c r="H71" s="72">
        <v>584.52</v>
      </c>
      <c r="I71" s="268">
        <v>-6384.2</v>
      </c>
      <c r="J71" s="115">
        <v>16160.03</v>
      </c>
      <c r="K71" s="220">
        <v>350000</v>
      </c>
      <c r="L71" s="182">
        <f t="shared" si="51"/>
        <v>4.8263872790397511E-3</v>
      </c>
      <c r="M71" s="164">
        <v>72518009.799999997</v>
      </c>
    </row>
    <row r="72" spans="2:13" ht="37" customHeight="1">
      <c r="B72" s="218"/>
      <c r="C72" s="71" t="s">
        <v>144</v>
      </c>
      <c r="D72" s="257">
        <v>44866</v>
      </c>
      <c r="E72" s="264">
        <v>-6131.48</v>
      </c>
      <c r="F72" s="265">
        <v>-36960.54</v>
      </c>
      <c r="G72" s="265">
        <v>-106707.74</v>
      </c>
      <c r="H72" s="72">
        <v>756.23</v>
      </c>
      <c r="I72" s="268">
        <v>-1272.79</v>
      </c>
      <c r="J72" s="115">
        <v>16139.81</v>
      </c>
      <c r="K72" s="220">
        <v>136176.51999999999</v>
      </c>
      <c r="L72" s="182">
        <f t="shared" si="51"/>
        <v>1.3146089692008113E-3</v>
      </c>
      <c r="M72" s="164">
        <v>103587091.81999999</v>
      </c>
    </row>
  </sheetData>
  <mergeCells count="28">
    <mergeCell ref="B69:B72"/>
    <mergeCell ref="B53:B54"/>
    <mergeCell ref="B55:B56"/>
    <mergeCell ref="B57:B58"/>
    <mergeCell ref="B59:B60"/>
    <mergeCell ref="B61:B62"/>
    <mergeCell ref="B41:B42"/>
    <mergeCell ref="B45:B46"/>
    <mergeCell ref="B47:B48"/>
    <mergeCell ref="B49:B50"/>
    <mergeCell ref="B51:B52"/>
    <mergeCell ref="B29:B30"/>
    <mergeCell ref="B31:B32"/>
    <mergeCell ref="B25:B28"/>
    <mergeCell ref="B37:B40"/>
    <mergeCell ref="B33:B36"/>
    <mergeCell ref="B23:B24"/>
    <mergeCell ref="B19:B22"/>
    <mergeCell ref="B15:B18"/>
    <mergeCell ref="B7:B10"/>
    <mergeCell ref="B11:B14"/>
    <mergeCell ref="A1:B1"/>
    <mergeCell ref="A2:D2"/>
    <mergeCell ref="E3:K3"/>
    <mergeCell ref="B3:B4"/>
    <mergeCell ref="B5:B6"/>
    <mergeCell ref="C3:C4"/>
    <mergeCell ref="D3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6"/>
  <sheetViews>
    <sheetView topLeftCell="A55" zoomScale="70" zoomScaleNormal="70" workbookViewId="0">
      <selection activeCell="A5" sqref="A5:B49"/>
    </sheetView>
  </sheetViews>
  <sheetFormatPr defaultColWidth="9" defaultRowHeight="14.5"/>
  <cols>
    <col min="1" max="1" width="34.08984375" customWidth="1"/>
    <col min="2" max="2" width="29.26953125" customWidth="1"/>
    <col min="3" max="3" width="17.81640625" customWidth="1"/>
    <col min="4" max="4" width="15.81640625" customWidth="1"/>
    <col min="5" max="5" width="15.6328125" customWidth="1"/>
    <col min="6" max="6" width="23" customWidth="1"/>
    <col min="7" max="7" width="15.81640625" customWidth="1"/>
    <col min="8" max="8" width="14.7265625" customWidth="1"/>
    <col min="9" max="9" width="15.90625" customWidth="1"/>
    <col min="10" max="10" width="21.90625" customWidth="1"/>
    <col min="11" max="11" width="17.90625" customWidth="1"/>
    <col min="12" max="12" width="8" hidden="1" customWidth="1"/>
  </cols>
  <sheetData>
    <row r="1" spans="1:11" ht="17.5">
      <c r="A1" s="1" t="s">
        <v>74</v>
      </c>
      <c r="B1" s="2"/>
      <c r="C1" s="2"/>
      <c r="D1" s="1"/>
      <c r="E1" s="3" t="s">
        <v>75</v>
      </c>
      <c r="F1" s="1"/>
      <c r="G1" s="1"/>
      <c r="H1" s="4"/>
      <c r="I1" s="4"/>
      <c r="J1" s="24"/>
      <c r="K1" s="25"/>
    </row>
    <row r="2" spans="1:11" ht="23">
      <c r="A2" s="1" t="s">
        <v>76</v>
      </c>
      <c r="B2" s="2"/>
      <c r="C2" s="5"/>
      <c r="D2" s="1"/>
      <c r="E2" s="6"/>
      <c r="F2" s="2"/>
      <c r="G2" s="7"/>
      <c r="H2" s="8"/>
      <c r="I2" s="4"/>
      <c r="J2" s="26"/>
      <c r="K2" s="25"/>
    </row>
    <row r="3" spans="1:11">
      <c r="A3" s="9" t="s">
        <v>2</v>
      </c>
      <c r="B3" s="2"/>
      <c r="C3" s="5"/>
      <c r="D3" s="2"/>
      <c r="E3" s="2"/>
      <c r="F3" s="2"/>
      <c r="G3" s="2"/>
      <c r="H3" s="4"/>
      <c r="I3" s="4"/>
      <c r="J3" s="1"/>
      <c r="K3" s="25"/>
    </row>
    <row r="4" spans="1:11">
      <c r="A4" s="2"/>
      <c r="B4" s="2"/>
      <c r="C4" s="5" t="s">
        <v>77</v>
      </c>
      <c r="D4" s="214" t="s">
        <v>78</v>
      </c>
      <c r="E4" s="214"/>
      <c r="F4" s="214" t="s">
        <v>79</v>
      </c>
      <c r="G4" s="214"/>
      <c r="H4" s="215" t="s">
        <v>15</v>
      </c>
      <c r="I4" s="215"/>
      <c r="J4" s="27" t="s">
        <v>80</v>
      </c>
      <c r="K4" s="28" t="s">
        <v>81</v>
      </c>
    </row>
    <row r="5" spans="1:11">
      <c r="A5" s="9" t="s">
        <v>82</v>
      </c>
      <c r="B5" s="9" t="s">
        <v>83</v>
      </c>
      <c r="C5" s="10" t="s">
        <v>84</v>
      </c>
      <c r="D5" s="9" t="s">
        <v>85</v>
      </c>
      <c r="E5" s="9" t="s">
        <v>86</v>
      </c>
      <c r="F5" s="9" t="s">
        <v>85</v>
      </c>
      <c r="G5" s="9" t="s">
        <v>86</v>
      </c>
      <c r="H5" s="11" t="s">
        <v>85</v>
      </c>
      <c r="I5" s="29" t="s">
        <v>86</v>
      </c>
      <c r="J5" s="30" t="s">
        <v>87</v>
      </c>
      <c r="K5" s="31" t="s">
        <v>88</v>
      </c>
    </row>
    <row r="6" spans="1:11">
      <c r="A6" s="1"/>
      <c r="B6" s="2"/>
      <c r="C6" s="12"/>
      <c r="D6" s="1"/>
      <c r="E6" s="1"/>
      <c r="F6" s="1"/>
      <c r="G6" s="1"/>
      <c r="H6" s="4"/>
      <c r="I6" s="4"/>
      <c r="J6" s="1"/>
      <c r="K6" s="1"/>
    </row>
    <row r="7" spans="1:11">
      <c r="A7" s="2" t="s">
        <v>89</v>
      </c>
      <c r="B7" s="13" t="s">
        <v>90</v>
      </c>
      <c r="C7" s="173" t="s">
        <v>91</v>
      </c>
      <c r="D7" s="15">
        <v>2464248.33</v>
      </c>
      <c r="E7" s="15">
        <v>2948118.28</v>
      </c>
      <c r="F7" s="15">
        <v>2485890.96</v>
      </c>
      <c r="G7" s="15">
        <v>2871823.62</v>
      </c>
      <c r="H7" s="4">
        <f>SUM(D7-F7)</f>
        <v>-21642.629999999888</v>
      </c>
      <c r="I7" s="4">
        <f>SUM(E7-G7)</f>
        <v>76294.659999999683</v>
      </c>
      <c r="J7" s="24">
        <f>H7/K7</f>
        <v>-1.3893223485098648E-3</v>
      </c>
      <c r="K7" s="25">
        <v>15577831.9</v>
      </c>
    </row>
    <row r="8" spans="1:11">
      <c r="A8" s="2"/>
      <c r="B8" s="2"/>
      <c r="C8" s="14"/>
      <c r="D8" s="15"/>
      <c r="E8" s="15"/>
      <c r="F8" s="15"/>
      <c r="G8" s="15"/>
      <c r="H8" s="4"/>
      <c r="I8" s="4"/>
      <c r="J8" s="24"/>
      <c r="K8" s="25"/>
    </row>
    <row r="9" spans="1:11">
      <c r="A9" s="2" t="s">
        <v>92</v>
      </c>
      <c r="B9" s="13" t="s">
        <v>93</v>
      </c>
      <c r="C9" s="14">
        <v>45562</v>
      </c>
      <c r="D9" s="15">
        <v>3830993.04</v>
      </c>
      <c r="E9" s="15">
        <v>4521387.88</v>
      </c>
      <c r="F9" s="15">
        <v>4029063.83</v>
      </c>
      <c r="G9" s="15">
        <v>4518954.55</v>
      </c>
      <c r="H9" s="4">
        <f>SUM(D9-F9)</f>
        <v>-198070.79</v>
      </c>
      <c r="I9" s="4">
        <f>SUM(E9-G9)</f>
        <v>2433.33000000007</v>
      </c>
      <c r="J9" s="24">
        <f>H9/K9</f>
        <v>-3.9103270061831502E-3</v>
      </c>
      <c r="K9" s="25">
        <v>50653254.75</v>
      </c>
    </row>
    <row r="10" spans="1:11">
      <c r="A10" s="2"/>
      <c r="B10" s="13"/>
      <c r="C10" s="14"/>
      <c r="D10" s="15"/>
      <c r="E10" s="15"/>
      <c r="F10" s="15"/>
      <c r="G10" s="15"/>
      <c r="H10" s="4"/>
      <c r="I10" s="4"/>
      <c r="J10" s="24"/>
      <c r="K10" s="25"/>
    </row>
    <row r="11" spans="1:11">
      <c r="A11" s="2" t="s">
        <v>94</v>
      </c>
      <c r="B11" s="13" t="s">
        <v>95</v>
      </c>
      <c r="C11" s="173" t="s">
        <v>96</v>
      </c>
      <c r="D11" s="15">
        <v>4448718.58</v>
      </c>
      <c r="E11" s="15">
        <v>5312441.75</v>
      </c>
      <c r="F11" s="15">
        <v>3228694.77</v>
      </c>
      <c r="G11" s="15">
        <v>4545693.0199999996</v>
      </c>
      <c r="H11" s="4">
        <f>SUM(D11-F11)</f>
        <v>1220023.81</v>
      </c>
      <c r="I11" s="4">
        <f>SUM(E11-G11)</f>
        <v>766748.73000000045</v>
      </c>
      <c r="J11" s="24">
        <f>H11/K11</f>
        <v>5.4693090322569089E-2</v>
      </c>
      <c r="K11" s="25">
        <v>22306726.550000001</v>
      </c>
    </row>
    <row r="12" spans="1:11">
      <c r="A12" s="2"/>
      <c r="B12" s="13"/>
      <c r="C12" s="14"/>
      <c r="D12" s="15"/>
      <c r="E12" s="15"/>
      <c r="F12" s="15"/>
      <c r="G12" s="15"/>
      <c r="H12" s="4"/>
      <c r="I12" s="4"/>
      <c r="J12" s="24"/>
      <c r="K12" s="25"/>
    </row>
    <row r="13" spans="1:11">
      <c r="A13" s="2" t="s">
        <v>97</v>
      </c>
      <c r="B13" s="13" t="s">
        <v>98</v>
      </c>
      <c r="C13" s="173" t="s">
        <v>99</v>
      </c>
      <c r="D13" s="15"/>
      <c r="E13" s="15"/>
      <c r="F13" s="15"/>
      <c r="G13" s="15"/>
      <c r="H13" s="4">
        <f>SUM(D13-F13)</f>
        <v>0</v>
      </c>
      <c r="I13" s="4">
        <f>SUM(E13-G13)</f>
        <v>0</v>
      </c>
      <c r="J13" s="24">
        <f>H13/K13</f>
        <v>0</v>
      </c>
      <c r="K13" s="25">
        <v>15580048.25</v>
      </c>
    </row>
    <row r="14" spans="1:11">
      <c r="A14" s="2"/>
      <c r="B14" s="2"/>
      <c r="C14" s="14"/>
      <c r="D14" s="15"/>
      <c r="E14" s="15"/>
      <c r="F14" s="15"/>
      <c r="G14" s="15"/>
      <c r="H14" s="4"/>
      <c r="I14" s="4"/>
      <c r="J14" s="24"/>
      <c r="K14" s="25"/>
    </row>
    <row r="15" spans="1:11">
      <c r="A15" s="2" t="s">
        <v>100</v>
      </c>
      <c r="B15" s="13" t="s">
        <v>101</v>
      </c>
      <c r="C15" s="173" t="s">
        <v>102</v>
      </c>
      <c r="D15" s="15">
        <v>4212834.8</v>
      </c>
      <c r="E15" s="15">
        <v>5025285.25</v>
      </c>
      <c r="F15" s="15">
        <v>4263095</v>
      </c>
      <c r="G15" s="15">
        <v>4838164.28</v>
      </c>
      <c r="H15" s="4">
        <f>SUM(D15-F15)</f>
        <v>-50260.200000000186</v>
      </c>
      <c r="I15" s="4">
        <f>SUM(E15-G15)</f>
        <v>187120.96999999974</v>
      </c>
      <c r="J15" s="24">
        <f>H15/K15</f>
        <v>-2.5064429090371279E-3</v>
      </c>
      <c r="K15" s="25">
        <v>20052401.68</v>
      </c>
    </row>
    <row r="16" spans="1:11">
      <c r="A16" s="2"/>
      <c r="B16" s="2"/>
      <c r="C16" s="14"/>
      <c r="D16" s="15"/>
      <c r="E16" s="15"/>
      <c r="F16" s="15"/>
      <c r="G16" s="15"/>
      <c r="H16" s="4"/>
      <c r="I16" s="4"/>
      <c r="J16" s="24"/>
      <c r="K16" s="25"/>
    </row>
    <row r="17" spans="1:11">
      <c r="A17" s="2" t="s">
        <v>103</v>
      </c>
      <c r="B17" s="13" t="s">
        <v>104</v>
      </c>
      <c r="C17" s="14">
        <v>45574</v>
      </c>
      <c r="D17" s="15">
        <v>4837556.8499999996</v>
      </c>
      <c r="E17" s="15">
        <v>5615610.5700000003</v>
      </c>
      <c r="F17" s="15">
        <v>5221499.12</v>
      </c>
      <c r="G17" s="15">
        <v>5868166.0999999996</v>
      </c>
      <c r="H17" s="4">
        <f>SUM(D17-F17)</f>
        <v>-383942.27000000048</v>
      </c>
      <c r="I17" s="4">
        <f>SUM(E17-G17)</f>
        <v>-252555.52999999933</v>
      </c>
      <c r="J17" s="24">
        <f>H17/K17</f>
        <v>-6.8913559794639562E-3</v>
      </c>
      <c r="K17" s="25">
        <v>55713602.829999998</v>
      </c>
    </row>
    <row r="18" spans="1:11">
      <c r="A18" s="2"/>
      <c r="B18" s="2"/>
      <c r="C18" s="16"/>
      <c r="D18" s="15"/>
      <c r="E18" s="15"/>
      <c r="F18" s="15"/>
      <c r="G18" s="15"/>
      <c r="H18" s="4"/>
      <c r="I18" s="4"/>
      <c r="J18" s="24"/>
      <c r="K18" s="25"/>
    </row>
    <row r="19" spans="1:11">
      <c r="A19" s="2" t="s">
        <v>105</v>
      </c>
      <c r="B19" s="13" t="s">
        <v>106</v>
      </c>
      <c r="C19" s="173" t="s">
        <v>107</v>
      </c>
      <c r="D19" s="15">
        <v>3158896.57</v>
      </c>
      <c r="E19" s="15">
        <v>3781121.75</v>
      </c>
      <c r="F19" s="15">
        <v>3379416.4</v>
      </c>
      <c r="G19" s="15">
        <v>3951029.79</v>
      </c>
      <c r="H19" s="4">
        <f>SUM(D19-F19)</f>
        <v>-220519.83000000007</v>
      </c>
      <c r="I19" s="4">
        <f>SUM(E19-G19)</f>
        <v>-169908.04000000004</v>
      </c>
      <c r="J19" s="24">
        <f>H19/K19</f>
        <v>-1.4153988900515765E-2</v>
      </c>
      <c r="K19" s="25">
        <v>15580048.25</v>
      </c>
    </row>
    <row r="20" spans="1:11">
      <c r="A20" s="2"/>
      <c r="B20" s="2"/>
      <c r="C20" s="16"/>
      <c r="D20" s="15"/>
      <c r="E20" s="15"/>
      <c r="F20" s="15"/>
      <c r="G20" s="15"/>
      <c r="H20" s="4"/>
      <c r="I20" s="4"/>
      <c r="J20" s="24"/>
      <c r="K20" s="25"/>
    </row>
    <row r="21" spans="1:11">
      <c r="A21" s="2" t="s">
        <v>108</v>
      </c>
      <c r="B21" s="13" t="s">
        <v>109</v>
      </c>
      <c r="C21" s="14">
        <v>45560</v>
      </c>
      <c r="D21" s="15">
        <v>7440086.5300000003</v>
      </c>
      <c r="E21" s="15">
        <v>8711876.1500000004</v>
      </c>
      <c r="F21" s="15">
        <v>7643002.9100000001</v>
      </c>
      <c r="G21" s="15">
        <v>8437872.8900000006</v>
      </c>
      <c r="H21" s="4">
        <f>SUM(D21-F21)</f>
        <v>-202916.38</v>
      </c>
      <c r="I21" s="4">
        <f>SUM(E21-G21)</f>
        <v>274003.26</v>
      </c>
      <c r="J21" s="24">
        <f>H21/K21</f>
        <v>-4.6508895666626197E-3</v>
      </c>
      <c r="K21" s="25">
        <v>43629584.640000001</v>
      </c>
    </row>
    <row r="22" spans="1:11">
      <c r="A22" s="2"/>
      <c r="B22" s="2"/>
      <c r="C22" s="14"/>
      <c r="D22" s="15"/>
      <c r="E22" s="15"/>
      <c r="F22" s="15"/>
      <c r="G22" s="15"/>
      <c r="H22" s="4"/>
      <c r="I22" s="4"/>
      <c r="J22" s="24"/>
      <c r="K22" s="25"/>
    </row>
    <row r="23" spans="1:11">
      <c r="A23" s="2" t="s">
        <v>110</v>
      </c>
      <c r="B23" s="13" t="s">
        <v>111</v>
      </c>
      <c r="C23" s="14">
        <v>45580</v>
      </c>
      <c r="D23" s="15">
        <v>3788776.96</v>
      </c>
      <c r="E23" s="15">
        <v>4474665.8499999996</v>
      </c>
      <c r="F23" s="15">
        <v>4149139.26</v>
      </c>
      <c r="G23" s="15">
        <v>4683899.5599999996</v>
      </c>
      <c r="H23" s="4">
        <f>SUM(D23-F23)</f>
        <v>-360362.299999999</v>
      </c>
      <c r="I23" s="4">
        <f>SUM(E23-G23)</f>
        <v>-209233.71</v>
      </c>
      <c r="J23" s="24">
        <f>H23/K23</f>
        <v>-1.07864015430947E-2</v>
      </c>
      <c r="K23" s="25">
        <v>33408945.379999999</v>
      </c>
    </row>
    <row r="24" spans="1:11">
      <c r="A24" s="2"/>
      <c r="B24" s="2"/>
      <c r="C24" s="14"/>
      <c r="D24" s="15"/>
      <c r="E24" s="15"/>
      <c r="F24" s="15"/>
      <c r="G24" s="15"/>
      <c r="H24" s="4"/>
      <c r="I24" s="4"/>
      <c r="J24" s="24"/>
      <c r="K24" s="25"/>
    </row>
    <row r="25" spans="1:11">
      <c r="A25" s="2" t="s">
        <v>112</v>
      </c>
      <c r="B25" s="13" t="s">
        <v>113</v>
      </c>
      <c r="C25" s="14">
        <v>45587</v>
      </c>
      <c r="D25" s="15">
        <v>3992108.47</v>
      </c>
      <c r="E25" s="15">
        <v>4825965.75</v>
      </c>
      <c r="F25" s="15">
        <v>4112042.85</v>
      </c>
      <c r="G25" s="15">
        <v>4675526.33</v>
      </c>
      <c r="H25" s="4">
        <f>SUM(D25-F25)</f>
        <v>-119934.38</v>
      </c>
      <c r="I25" s="4">
        <f>SUM(E25-G25)</f>
        <v>150439.42000000001</v>
      </c>
      <c r="J25" s="24">
        <f>H25/K25</f>
        <v>-5.2077613783454999E-3</v>
      </c>
      <c r="K25" s="25">
        <v>23029930</v>
      </c>
    </row>
    <row r="26" spans="1:11">
      <c r="A26" s="2"/>
      <c r="B26" s="2"/>
      <c r="C26" s="14"/>
      <c r="D26" s="15"/>
      <c r="E26" s="15"/>
      <c r="F26" s="15"/>
      <c r="G26" s="15"/>
      <c r="H26" s="4"/>
      <c r="I26" s="4"/>
      <c r="J26" s="24"/>
      <c r="K26" s="25"/>
    </row>
    <row r="27" spans="1:11">
      <c r="A27" s="2" t="s">
        <v>114</v>
      </c>
      <c r="B27" s="13" t="s">
        <v>115</v>
      </c>
      <c r="C27" s="14">
        <v>45582</v>
      </c>
      <c r="D27" s="15">
        <v>4887303.8600000003</v>
      </c>
      <c r="E27" s="15">
        <v>5672257.2000000002</v>
      </c>
      <c r="F27" s="15">
        <v>4818306.4000000004</v>
      </c>
      <c r="G27" s="15">
        <v>5362691.25</v>
      </c>
      <c r="H27" s="4">
        <f>SUM(D27-F27)</f>
        <v>68997.459999999002</v>
      </c>
      <c r="I27" s="4">
        <f>SUM(E27-G27)</f>
        <v>309565.95</v>
      </c>
      <c r="J27" s="24">
        <f>H27/K27</f>
        <v>1.66094361178997E-3</v>
      </c>
      <c r="K27" s="25">
        <v>41541121.270000003</v>
      </c>
    </row>
    <row r="28" spans="1:11">
      <c r="A28" s="2"/>
      <c r="B28" s="2"/>
      <c r="C28" s="14"/>
      <c r="D28" s="15"/>
      <c r="E28" s="15"/>
      <c r="F28" s="15"/>
      <c r="G28" s="15"/>
      <c r="H28" s="4"/>
      <c r="I28" s="4"/>
      <c r="J28" s="24"/>
      <c r="K28" s="25"/>
    </row>
    <row r="29" spans="1:11">
      <c r="A29" s="2" t="s">
        <v>116</v>
      </c>
      <c r="B29" s="13" t="s">
        <v>117</v>
      </c>
      <c r="C29" s="14">
        <v>45423</v>
      </c>
      <c r="D29" s="15">
        <v>4374201.49</v>
      </c>
      <c r="E29" s="15">
        <v>5230681.5</v>
      </c>
      <c r="F29" s="15">
        <v>4635185.59</v>
      </c>
      <c r="G29" s="15">
        <v>5401934.0700000003</v>
      </c>
      <c r="H29" s="4">
        <f>SUM(D29-F29)</f>
        <v>-260984.09999999963</v>
      </c>
      <c r="I29" s="4">
        <f>SUM(E29-G29)</f>
        <v>-171252.5700000003</v>
      </c>
      <c r="J29" s="176">
        <f>H29/K29</f>
        <v>-1.4370582464701883E-2</v>
      </c>
      <c r="K29" s="25">
        <v>18160996.649999999</v>
      </c>
    </row>
    <row r="30" spans="1:11">
      <c r="A30" s="2"/>
      <c r="B30" s="2"/>
      <c r="C30" s="14"/>
      <c r="D30" s="15"/>
      <c r="E30" s="15"/>
      <c r="F30" s="15"/>
      <c r="G30" s="15"/>
      <c r="H30" s="4"/>
      <c r="I30" s="4"/>
      <c r="J30" s="24"/>
      <c r="K30" s="25"/>
    </row>
    <row r="31" spans="1:11">
      <c r="A31" s="2" t="s">
        <v>118</v>
      </c>
      <c r="B31" s="13" t="s">
        <v>119</v>
      </c>
      <c r="C31" s="14">
        <v>45590</v>
      </c>
      <c r="D31" s="15">
        <v>4408711.8899999997</v>
      </c>
      <c r="E31" s="15">
        <v>5175634.5</v>
      </c>
      <c r="F31" s="15">
        <v>4066551.59</v>
      </c>
      <c r="G31" s="15">
        <v>4801430.51</v>
      </c>
      <c r="H31" s="4">
        <f>SUM(D31-F31)</f>
        <v>342160.3</v>
      </c>
      <c r="I31" s="4">
        <f>SUM(E31-G31)</f>
        <v>374203.99</v>
      </c>
      <c r="J31" s="24">
        <f>H31/K31</f>
        <v>9.6342348028007497E-3</v>
      </c>
      <c r="K31" s="32">
        <v>35515046.810000002</v>
      </c>
    </row>
    <row r="32" spans="1:11">
      <c r="A32" s="2"/>
      <c r="B32" s="2"/>
      <c r="C32" s="14"/>
      <c r="D32" s="15"/>
      <c r="E32" s="15"/>
      <c r="F32" s="15"/>
      <c r="G32" s="15"/>
      <c r="H32" s="4"/>
      <c r="I32" s="4"/>
      <c r="J32" s="24"/>
      <c r="K32" s="32"/>
    </row>
    <row r="33" spans="1:11">
      <c r="A33" s="2" t="s">
        <v>120</v>
      </c>
      <c r="B33" s="13" t="s">
        <v>121</v>
      </c>
      <c r="C33" s="14">
        <v>45569</v>
      </c>
      <c r="D33" s="15">
        <v>3869216.01</v>
      </c>
      <c r="E33" s="15">
        <v>4556383.16</v>
      </c>
      <c r="F33" s="15">
        <v>4239814.42</v>
      </c>
      <c r="G33" s="15">
        <v>4855826.07</v>
      </c>
      <c r="H33" s="4">
        <f>SUM(D33-F33)</f>
        <v>-370598.41</v>
      </c>
      <c r="I33" s="4">
        <f>SUM(E33-G33)</f>
        <v>-299442.90999999997</v>
      </c>
      <c r="J33" s="24">
        <f>H33/K33</f>
        <v>-7.3294017925141603E-3</v>
      </c>
      <c r="K33" s="33">
        <v>50563254.75</v>
      </c>
    </row>
    <row r="34" spans="1:11">
      <c r="A34" s="2"/>
      <c r="B34" s="2"/>
      <c r="C34" s="14"/>
      <c r="D34" s="15"/>
      <c r="E34" s="15"/>
      <c r="F34" s="15"/>
      <c r="G34" s="15"/>
      <c r="H34" s="4"/>
      <c r="I34" s="4"/>
      <c r="J34" s="24"/>
      <c r="K34" s="32"/>
    </row>
    <row r="35" spans="1:11">
      <c r="A35" s="2" t="s">
        <v>122</v>
      </c>
      <c r="B35" s="13" t="s">
        <v>123</v>
      </c>
      <c r="C35" s="14">
        <v>45576</v>
      </c>
      <c r="D35" s="15">
        <v>3582529.39</v>
      </c>
      <c r="E35" s="15">
        <v>4198174.4800000004</v>
      </c>
      <c r="F35" s="15">
        <v>3934551.69</v>
      </c>
      <c r="G35" s="15">
        <v>4441730.42</v>
      </c>
      <c r="H35" s="4">
        <f>SUM(D35-F35)</f>
        <v>-352022.29999999981</v>
      </c>
      <c r="I35" s="4">
        <f>SUM(E35-G35)</f>
        <v>-243555.93999999948</v>
      </c>
      <c r="J35" s="24">
        <f>H35/K35</f>
        <v>-8.6104354958525774E-3</v>
      </c>
      <c r="K35" s="33">
        <v>40883216.670000002</v>
      </c>
    </row>
    <row r="36" spans="1:11">
      <c r="A36" s="2"/>
      <c r="B36" s="2"/>
      <c r="C36" s="14"/>
      <c r="D36" s="15"/>
      <c r="E36" s="15"/>
      <c r="F36" s="15"/>
      <c r="G36" s="15"/>
      <c r="H36" s="4"/>
      <c r="I36" s="4"/>
      <c r="J36" s="24"/>
      <c r="K36" s="32"/>
    </row>
    <row r="37" spans="1:11">
      <c r="A37" s="2" t="s">
        <v>124</v>
      </c>
      <c r="B37" s="13" t="s">
        <v>125</v>
      </c>
      <c r="C37" s="14">
        <v>45583</v>
      </c>
      <c r="D37" s="15">
        <v>3343049.23</v>
      </c>
      <c r="E37" s="15">
        <v>3945535.75</v>
      </c>
      <c r="F37" s="15">
        <v>3312076.63</v>
      </c>
      <c r="G37" s="15">
        <v>3874885.33</v>
      </c>
      <c r="H37" s="4">
        <f>SUM(D37-F37)</f>
        <v>30972.6000000001</v>
      </c>
      <c r="I37" s="4">
        <f>SUM(E37-G37)</f>
        <v>70650.419999999896</v>
      </c>
      <c r="J37" s="24">
        <f>H37/K37</f>
        <v>1.81954406787708E-3</v>
      </c>
      <c r="K37" s="25">
        <v>17022176.350000001</v>
      </c>
    </row>
    <row r="38" spans="1:11">
      <c r="A38" s="2"/>
      <c r="B38" s="2"/>
      <c r="C38" s="14"/>
      <c r="D38" s="15"/>
      <c r="E38" s="15"/>
      <c r="F38" s="15"/>
      <c r="G38" s="15"/>
      <c r="H38" s="4"/>
      <c r="I38" s="4"/>
      <c r="J38" s="24"/>
      <c r="K38" s="25"/>
    </row>
    <row r="39" spans="1:11">
      <c r="A39" s="2" t="s">
        <v>126</v>
      </c>
      <c r="B39" s="13" t="s">
        <v>127</v>
      </c>
      <c r="C39" s="14" t="s">
        <v>128</v>
      </c>
      <c r="D39" s="15">
        <v>8216548.6500000004</v>
      </c>
      <c r="E39" s="15">
        <v>9699533</v>
      </c>
      <c r="F39" s="15">
        <v>8036173.3600000003</v>
      </c>
      <c r="G39" s="15">
        <v>9301725.2699999996</v>
      </c>
      <c r="H39" s="4">
        <f>SUM(D39-F39)</f>
        <v>180375.29000000004</v>
      </c>
      <c r="I39" s="4">
        <f>SUM(E39-G39)</f>
        <v>397807.73000000045</v>
      </c>
      <c r="J39" s="24">
        <f>H39/K39</f>
        <v>3.9102249664340815E-3</v>
      </c>
      <c r="K39" s="25">
        <v>46129133.630000003</v>
      </c>
    </row>
    <row r="40" spans="1:11">
      <c r="A40" s="2"/>
      <c r="B40" s="2"/>
      <c r="C40" s="14"/>
      <c r="D40" s="15"/>
      <c r="E40" s="15"/>
      <c r="F40" s="15"/>
      <c r="G40" s="15"/>
      <c r="H40" s="4"/>
      <c r="I40" s="4"/>
      <c r="J40" s="24"/>
      <c r="K40" s="25"/>
    </row>
    <row r="41" spans="1:11">
      <c r="A41" s="2" t="s">
        <v>129</v>
      </c>
      <c r="B41" s="13" t="s">
        <v>130</v>
      </c>
      <c r="C41" s="14" t="s">
        <v>131</v>
      </c>
      <c r="D41" s="15">
        <v>4097454.93</v>
      </c>
      <c r="E41" s="15">
        <v>4893015.8499999996</v>
      </c>
      <c r="F41" s="15">
        <v>3706631.65</v>
      </c>
      <c r="G41" s="15">
        <v>4372691.74</v>
      </c>
      <c r="H41" s="4">
        <f>SUM(D41-F41)</f>
        <v>390823.28000000026</v>
      </c>
      <c r="I41" s="4">
        <f>SUM(E41-G41)</f>
        <v>520324.1099999994</v>
      </c>
      <c r="J41" s="24">
        <f>H41/K41</f>
        <v>1.268851369532333E-2</v>
      </c>
      <c r="K41" s="25">
        <v>30801344.379999999</v>
      </c>
    </row>
    <row r="42" spans="1:11">
      <c r="A42" s="2"/>
      <c r="B42" s="2"/>
      <c r="C42" s="14"/>
      <c r="D42" s="15"/>
      <c r="E42" s="15"/>
      <c r="F42" s="15"/>
      <c r="G42" s="15"/>
      <c r="H42" s="4"/>
      <c r="I42" s="4"/>
      <c r="J42" s="24"/>
      <c r="K42" s="25"/>
    </row>
    <row r="43" spans="1:11">
      <c r="A43" s="2" t="s">
        <v>132</v>
      </c>
      <c r="B43" s="13" t="s">
        <v>133</v>
      </c>
      <c r="C43" s="14">
        <v>45567</v>
      </c>
      <c r="D43" s="15">
        <v>3712119.35</v>
      </c>
      <c r="E43" s="15">
        <v>4398944.28</v>
      </c>
      <c r="F43" s="15">
        <v>4575591.0599999996</v>
      </c>
      <c r="G43" s="15">
        <v>5247015.84</v>
      </c>
      <c r="H43" s="4">
        <f>SUM(D43-F43)</f>
        <v>-863471.70999999903</v>
      </c>
      <c r="I43" s="4">
        <f>SUM(E43-G43)</f>
        <v>-848071.56</v>
      </c>
      <c r="J43" s="24">
        <f>H43/K43</f>
        <v>-3.06744993192677E-2</v>
      </c>
      <c r="K43" s="33">
        <v>28149496.460000001</v>
      </c>
    </row>
    <row r="44" spans="1:11">
      <c r="A44" s="2"/>
      <c r="B44" s="13"/>
      <c r="C44" s="14"/>
      <c r="D44" s="15"/>
      <c r="E44" s="15"/>
      <c r="F44" s="15"/>
      <c r="G44" s="15"/>
      <c r="H44" s="4"/>
      <c r="I44" s="4"/>
      <c r="J44" s="24"/>
      <c r="K44" s="25"/>
    </row>
    <row r="45" spans="1:11">
      <c r="A45" s="2" t="s">
        <v>134</v>
      </c>
      <c r="B45" s="13" t="s">
        <v>135</v>
      </c>
      <c r="C45" s="14">
        <v>45588</v>
      </c>
      <c r="D45" s="15">
        <v>3086733.95</v>
      </c>
      <c r="E45" s="15">
        <v>3668895.68</v>
      </c>
      <c r="F45" s="15">
        <v>3186729.73</v>
      </c>
      <c r="G45" s="15">
        <v>3688181.07</v>
      </c>
      <c r="H45" s="4">
        <f>SUM(D45-F45)</f>
        <v>-99995.779999999795</v>
      </c>
      <c r="I45" s="4">
        <f>SUM(E45-G45)</f>
        <v>-19285.389999999701</v>
      </c>
      <c r="J45" s="24">
        <f>H45/K45</f>
        <v>-5.51677803106153E-3</v>
      </c>
      <c r="K45" s="25">
        <v>18125757.359999999</v>
      </c>
    </row>
    <row r="46" spans="1:11">
      <c r="A46" s="2"/>
      <c r="B46" s="13"/>
      <c r="C46" s="14"/>
      <c r="D46" s="15"/>
      <c r="E46" s="15"/>
      <c r="F46" s="15"/>
      <c r="G46" s="15"/>
      <c r="H46" s="4"/>
      <c r="I46" s="4"/>
      <c r="J46" s="24"/>
      <c r="K46" s="25"/>
    </row>
    <row r="47" spans="1:11">
      <c r="A47" s="2" t="s">
        <v>136</v>
      </c>
      <c r="B47" s="13" t="s">
        <v>137</v>
      </c>
      <c r="C47" s="14" t="s">
        <v>138</v>
      </c>
      <c r="D47" s="15">
        <v>5836593.3300000001</v>
      </c>
      <c r="E47" s="15">
        <v>6752588.25</v>
      </c>
      <c r="F47" s="15">
        <v>5607291.0700000003</v>
      </c>
      <c r="G47" s="15">
        <v>6268604.4199999999</v>
      </c>
      <c r="H47" s="4">
        <f>SUM(D47-F47)</f>
        <v>229302.25999999978</v>
      </c>
      <c r="I47" s="4">
        <f>SUM(E47-G47)</f>
        <v>483983.83000000007</v>
      </c>
      <c r="J47" s="24">
        <f>H47/K47</f>
        <v>5.5665926983355148E-3</v>
      </c>
      <c r="K47" s="25">
        <v>41192570.109999999</v>
      </c>
    </row>
    <row r="48" spans="1:11">
      <c r="A48" s="2"/>
      <c r="B48" s="13"/>
      <c r="C48" s="14"/>
      <c r="D48" s="15"/>
      <c r="E48" s="15"/>
      <c r="F48" s="15"/>
      <c r="G48" s="15"/>
      <c r="H48" s="4"/>
      <c r="I48" s="4"/>
      <c r="J48" s="24"/>
      <c r="K48" s="25"/>
    </row>
    <row r="49" spans="1:11">
      <c r="A49" s="2" t="s">
        <v>139</v>
      </c>
      <c r="B49" s="13" t="s">
        <v>140</v>
      </c>
      <c r="C49" s="14">
        <v>45515</v>
      </c>
      <c r="D49" s="15">
        <v>5186665.5</v>
      </c>
      <c r="E49" s="15">
        <v>6198481.5300000003</v>
      </c>
      <c r="F49" s="15">
        <v>5196333.63</v>
      </c>
      <c r="G49" s="15">
        <v>6333820.2699999996</v>
      </c>
      <c r="H49" s="4">
        <f>SUM(D49-F49)</f>
        <v>-9668.1299999998882</v>
      </c>
      <c r="I49" s="4">
        <f>SUM(E49-G49)</f>
        <v>-135338.73999999929</v>
      </c>
      <c r="J49" s="24">
        <f>H49/K49</f>
        <v>-3.8511341210235313E-4</v>
      </c>
      <c r="K49" s="25">
        <v>25104630.73</v>
      </c>
    </row>
    <row r="50" spans="1:11">
      <c r="A50" s="2"/>
      <c r="B50" s="13"/>
      <c r="C50" s="14"/>
      <c r="D50" s="15"/>
      <c r="E50" s="15"/>
      <c r="F50" s="15"/>
      <c r="G50" s="15"/>
      <c r="H50" s="4"/>
      <c r="I50" s="4"/>
      <c r="J50" s="24"/>
      <c r="K50" s="25"/>
    </row>
    <row r="51" spans="1:11">
      <c r="A51" s="12" t="s">
        <v>64</v>
      </c>
      <c r="B51" s="2"/>
      <c r="C51" s="12"/>
      <c r="D51" s="17">
        <f t="shared" ref="D51:I51" si="0">SUM(D7:D49)</f>
        <v>92775347.710000008</v>
      </c>
      <c r="E51" s="17">
        <f t="shared" si="0"/>
        <v>109606598.41000001</v>
      </c>
      <c r="F51" s="17">
        <f t="shared" si="0"/>
        <v>93827081.920000017</v>
      </c>
      <c r="G51" s="17">
        <f t="shared" si="0"/>
        <v>108341666.39999998</v>
      </c>
      <c r="H51" s="18">
        <f t="shared" si="0"/>
        <v>-1051734.2099999986</v>
      </c>
      <c r="I51" s="18">
        <f t="shared" si="0"/>
        <v>1264932.0100000019</v>
      </c>
      <c r="J51" s="34">
        <f>H51/K51</f>
        <v>-1.5270828501908699E-3</v>
      </c>
      <c r="K51" s="17">
        <f>SUM(K7:K49)</f>
        <v>688721119.4000001</v>
      </c>
    </row>
    <row r="52" spans="1:11">
      <c r="A52" s="1"/>
      <c r="B52" s="2"/>
      <c r="C52" s="12"/>
      <c r="D52" s="1"/>
      <c r="E52" s="1" t="s">
        <v>61</v>
      </c>
      <c r="F52" s="1"/>
      <c r="G52" s="1"/>
      <c r="H52" s="4"/>
      <c r="I52" s="4"/>
      <c r="J52" s="24"/>
      <c r="K52" s="25"/>
    </row>
    <row r="53" spans="1:11">
      <c r="A53" s="2"/>
      <c r="B53" s="2"/>
      <c r="C53" s="12"/>
      <c r="D53" s="1"/>
      <c r="E53" s="19">
        <f>COUNTIF(H7:H49,"&gt;0")</f>
        <v>7</v>
      </c>
      <c r="F53" s="1" t="s">
        <v>62</v>
      </c>
      <c r="G53" s="1"/>
      <c r="H53" s="4">
        <f>SUMIF(H7:H49,"&gt;0")</f>
        <v>2462654.9999999991</v>
      </c>
      <c r="I53" s="4"/>
      <c r="J53" s="24"/>
      <c r="K53" s="25"/>
    </row>
    <row r="54" spans="1:11">
      <c r="A54" s="2"/>
      <c r="B54" s="2"/>
      <c r="C54" s="12"/>
      <c r="D54" s="1"/>
      <c r="E54" s="19">
        <f>COUNTIF(H7:H49,"&lt;0")</f>
        <v>14</v>
      </c>
      <c r="F54" s="1" t="s">
        <v>63</v>
      </c>
      <c r="G54" s="1"/>
      <c r="H54" s="20">
        <f>SUMIF(H7:H49,"&lt;0")</f>
        <v>-3514389.2099999976</v>
      </c>
      <c r="I54" s="4"/>
      <c r="J54" s="24"/>
      <c r="K54" s="25"/>
    </row>
    <row r="55" spans="1:11">
      <c r="A55" s="21" t="s">
        <v>141</v>
      </c>
      <c r="B55" s="2"/>
      <c r="C55" s="12"/>
      <c r="D55" s="1"/>
      <c r="E55" s="1"/>
      <c r="F55" s="1"/>
      <c r="G55" s="1"/>
      <c r="H55" s="4"/>
      <c r="I55" s="4"/>
      <c r="J55" s="24"/>
      <c r="K55" s="25"/>
    </row>
    <row r="56" spans="1:11">
      <c r="A56" s="2"/>
      <c r="B56" s="2"/>
      <c r="C56" s="12"/>
      <c r="D56" s="12" t="s">
        <v>64</v>
      </c>
      <c r="E56" s="22">
        <v>22</v>
      </c>
      <c r="F56" s="12" t="s">
        <v>65</v>
      </c>
      <c r="G56" s="1"/>
      <c r="H56" s="23">
        <f>SUM(H53:H54)</f>
        <v>-1051734.2099999986</v>
      </c>
      <c r="I56" s="4"/>
      <c r="J56" s="24"/>
      <c r="K56" s="25"/>
    </row>
  </sheetData>
  <mergeCells count="3">
    <mergeCell ref="D4:E4"/>
    <mergeCell ref="F4:G4"/>
    <mergeCell ref="H4:I4"/>
  </mergeCells>
  <conditionalFormatting sqref="E54:E5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E6D0-06CD-42D1-B3F1-619D1403E8F9}">
  <dimension ref="A2:C46"/>
  <sheetViews>
    <sheetView tabSelected="1" zoomScale="90" zoomScaleNormal="90" workbookViewId="0">
      <selection activeCell="E15" sqref="E15"/>
    </sheetView>
  </sheetViews>
  <sheetFormatPr defaultRowHeight="14.5"/>
  <cols>
    <col min="1" max="1" width="38.6328125" customWidth="1"/>
    <col min="2" max="2" width="32.90625" customWidth="1"/>
    <col min="3" max="3" width="31.1796875" customWidth="1"/>
  </cols>
  <sheetData>
    <row r="2" spans="1:3">
      <c r="A2" s="274" t="s">
        <v>145</v>
      </c>
      <c r="B2" s="274" t="s">
        <v>83</v>
      </c>
      <c r="C2" s="274"/>
    </row>
    <row r="3" spans="1:3">
      <c r="A3" s="1"/>
      <c r="B3" s="2"/>
    </row>
    <row r="4" spans="1:3">
      <c r="A4" s="2" t="s">
        <v>89</v>
      </c>
      <c r="B4" s="13" t="s">
        <v>90</v>
      </c>
    </row>
    <row r="5" spans="1:3">
      <c r="A5" s="2"/>
      <c r="B5" s="2"/>
    </row>
    <row r="6" spans="1:3">
      <c r="A6" s="2" t="s">
        <v>92</v>
      </c>
      <c r="B6" s="13" t="s">
        <v>93</v>
      </c>
    </row>
    <row r="7" spans="1:3">
      <c r="A7" s="2"/>
      <c r="B7" s="13"/>
    </row>
    <row r="8" spans="1:3">
      <c r="A8" s="2" t="s">
        <v>94</v>
      </c>
      <c r="B8" s="13" t="s">
        <v>95</v>
      </c>
    </row>
    <row r="9" spans="1:3">
      <c r="A9" s="2"/>
      <c r="B9" s="13"/>
    </row>
    <row r="10" spans="1:3">
      <c r="A10" s="2" t="s">
        <v>97</v>
      </c>
      <c r="B10" s="13" t="s">
        <v>98</v>
      </c>
    </row>
    <row r="11" spans="1:3">
      <c r="A11" s="2"/>
      <c r="B11" s="2"/>
    </row>
    <row r="12" spans="1:3">
      <c r="A12" s="2" t="s">
        <v>100</v>
      </c>
      <c r="B12" s="13" t="s">
        <v>101</v>
      </c>
    </row>
    <row r="13" spans="1:3">
      <c r="A13" s="2"/>
      <c r="B13" s="2"/>
    </row>
    <row r="14" spans="1:3">
      <c r="A14" s="2" t="s">
        <v>103</v>
      </c>
      <c r="B14" s="13" t="s">
        <v>104</v>
      </c>
    </row>
    <row r="15" spans="1:3">
      <c r="A15" s="2"/>
      <c r="B15" s="2"/>
    </row>
    <row r="16" spans="1:3">
      <c r="A16" s="2" t="s">
        <v>105</v>
      </c>
      <c r="B16" s="13" t="s">
        <v>106</v>
      </c>
    </row>
    <row r="17" spans="1:2">
      <c r="A17" s="2"/>
      <c r="B17" s="2"/>
    </row>
    <row r="18" spans="1:2">
      <c r="A18" s="2" t="s">
        <v>108</v>
      </c>
      <c r="B18" s="13" t="s">
        <v>109</v>
      </c>
    </row>
    <row r="19" spans="1:2">
      <c r="A19" s="2"/>
      <c r="B19" s="2"/>
    </row>
    <row r="20" spans="1:2">
      <c r="A20" s="2" t="s">
        <v>110</v>
      </c>
      <c r="B20" s="13" t="s">
        <v>111</v>
      </c>
    </row>
    <row r="21" spans="1:2">
      <c r="A21" s="2"/>
      <c r="B21" s="2"/>
    </row>
    <row r="22" spans="1:2">
      <c r="A22" s="2" t="s">
        <v>112</v>
      </c>
      <c r="B22" s="13" t="s">
        <v>113</v>
      </c>
    </row>
    <row r="23" spans="1:2">
      <c r="A23" s="2"/>
      <c r="B23" s="2"/>
    </row>
    <row r="24" spans="1:2">
      <c r="A24" s="2" t="s">
        <v>114</v>
      </c>
      <c r="B24" s="13" t="s">
        <v>115</v>
      </c>
    </row>
    <row r="25" spans="1:2">
      <c r="A25" s="2"/>
      <c r="B25" s="2"/>
    </row>
    <row r="26" spans="1:2">
      <c r="A26" s="2" t="s">
        <v>116</v>
      </c>
      <c r="B26" s="13" t="s">
        <v>117</v>
      </c>
    </row>
    <row r="27" spans="1:2">
      <c r="A27" s="2"/>
      <c r="B27" s="2"/>
    </row>
    <row r="28" spans="1:2">
      <c r="A28" s="2" t="s">
        <v>118</v>
      </c>
      <c r="B28" s="13" t="s">
        <v>119</v>
      </c>
    </row>
    <row r="29" spans="1:2">
      <c r="A29" s="2"/>
      <c r="B29" s="2"/>
    </row>
    <row r="30" spans="1:2">
      <c r="A30" s="2" t="s">
        <v>120</v>
      </c>
      <c r="B30" s="13" t="s">
        <v>121</v>
      </c>
    </row>
    <row r="31" spans="1:2">
      <c r="A31" s="2"/>
      <c r="B31" s="2"/>
    </row>
    <row r="32" spans="1:2">
      <c r="A32" s="2" t="s">
        <v>122</v>
      </c>
      <c r="B32" s="13" t="s">
        <v>123</v>
      </c>
    </row>
    <row r="33" spans="1:2">
      <c r="A33" s="2"/>
      <c r="B33" s="2"/>
    </row>
    <row r="34" spans="1:2">
      <c r="A34" s="2" t="s">
        <v>124</v>
      </c>
      <c r="B34" s="13" t="s">
        <v>125</v>
      </c>
    </row>
    <row r="35" spans="1:2">
      <c r="A35" s="2"/>
      <c r="B35" s="2"/>
    </row>
    <row r="36" spans="1:2">
      <c r="A36" s="2" t="s">
        <v>126</v>
      </c>
      <c r="B36" s="13" t="s">
        <v>127</v>
      </c>
    </row>
    <row r="37" spans="1:2">
      <c r="A37" s="2"/>
      <c r="B37" s="2"/>
    </row>
    <row r="38" spans="1:2">
      <c r="A38" s="2" t="s">
        <v>129</v>
      </c>
      <c r="B38" s="13" t="s">
        <v>130</v>
      </c>
    </row>
    <row r="39" spans="1:2">
      <c r="A39" s="2"/>
      <c r="B39" s="2"/>
    </row>
    <row r="40" spans="1:2">
      <c r="A40" s="2" t="s">
        <v>132</v>
      </c>
      <c r="B40" s="13" t="s">
        <v>133</v>
      </c>
    </row>
    <row r="41" spans="1:2">
      <c r="A41" s="2"/>
      <c r="B41" s="13"/>
    </row>
    <row r="42" spans="1:2">
      <c r="A42" s="2" t="s">
        <v>134</v>
      </c>
      <c r="B42" s="13" t="s">
        <v>135</v>
      </c>
    </row>
    <row r="43" spans="1:2">
      <c r="A43" s="2"/>
      <c r="B43" s="13"/>
    </row>
    <row r="44" spans="1:2">
      <c r="A44" s="2" t="s">
        <v>136</v>
      </c>
      <c r="B44" s="13" t="s">
        <v>137</v>
      </c>
    </row>
    <row r="45" spans="1:2">
      <c r="A45" s="2"/>
      <c r="B45" s="13"/>
    </row>
    <row r="46" spans="1:2">
      <c r="A46" s="2" t="s">
        <v>139</v>
      </c>
      <c r="B46" s="13" t="s">
        <v>140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 End 2024</vt:lpstr>
      <vt:lpstr>Year End with Mid year result</vt:lpstr>
      <vt:lpstr>H.O. 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edcel</dc:creator>
  <cp:lastModifiedBy>edcel</cp:lastModifiedBy>
  <dcterms:created xsi:type="dcterms:W3CDTF">2024-10-16T07:54:00Z</dcterms:created>
  <dcterms:modified xsi:type="dcterms:W3CDTF">2024-12-10T05:30:48Z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A4534853C1674C2E85CD994EB9C7E581_12</vt:lpwstr>
  </property>
  <property fmtid="{D5CDD505-2E9C-101B-9397-08002B2CF9AE}" pid="3" name="KSOProductBuildVer">
    <vt:lpwstr>1033-12.2.0.18911</vt:lpwstr>
  </property>
</Properties>
</file>