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" sheetId="1" r:id="rId4"/>
    <sheet state="visible" name="Aging" sheetId="2" r:id="rId5"/>
    <sheet state="visible" name="FallRise" sheetId="3" r:id="rId6"/>
    <sheet state="visible" name="Inversor" sheetId="4" r:id="rId7"/>
    <sheet state="visible" name="NAND-2" sheetId="5" r:id="rId8"/>
    <sheet state="visible" name="NAND-3" sheetId="6" r:id="rId9"/>
    <sheet state="visible" name="NAND-4" sheetId="7" r:id="rId10"/>
    <sheet state="visible" name="NOR-2" sheetId="8" r:id="rId11"/>
    <sheet state="visible" name="NOR-3" sheetId="9" r:id="rId12"/>
    <sheet state="visible" name="NOR-4" sheetId="10" r:id="rId13"/>
    <sheet state="visible" name="AOI-V1" sheetId="11" r:id="rId14"/>
    <sheet state="visible" name="AOI-V2" sheetId="12" r:id="rId15"/>
    <sheet state="visible" name="OAI-V1" sheetId="13" r:id="rId16"/>
    <sheet state="visible" name="OAI-V2" sheetId="14" r:id="rId17"/>
  </sheets>
  <definedNames/>
  <calcPr/>
</workbook>
</file>

<file path=xl/sharedStrings.xml><?xml version="1.0" encoding="utf-8"?>
<sst xmlns="http://schemas.openxmlformats.org/spreadsheetml/2006/main" count="1041" uniqueCount="142">
  <si>
    <t>1-valor</t>
  </si>
  <si>
    <t xml:space="preserve">medio </t>
  </si>
  <si>
    <t xml:space="preserve">min </t>
  </si>
  <si>
    <t xml:space="preserve">max </t>
  </si>
  <si>
    <t>desvio padrao</t>
  </si>
  <si>
    <t>Inversor</t>
  </si>
  <si>
    <t>NAND-2</t>
  </si>
  <si>
    <t>NAND-3</t>
  </si>
  <si>
    <t>NAND-4</t>
  </si>
  <si>
    <t>NOR-2</t>
  </si>
  <si>
    <t>NOR-3</t>
  </si>
  <si>
    <t>NOR-4</t>
  </si>
  <si>
    <t>AOI-V1</t>
  </si>
  <si>
    <t>AOI-V2</t>
  </si>
  <si>
    <t>OAI-V1</t>
  </si>
  <si>
    <t>OAI-V2</t>
  </si>
  <si>
    <t>Representa a redução na carga crítica necessária para causar um SET</t>
  </si>
  <si>
    <t>max</t>
  </si>
  <si>
    <t>min</t>
  </si>
  <si>
    <t xml:space="preserve">NAND-4 </t>
  </si>
  <si>
    <t>media</t>
  </si>
  <si>
    <t>Maximum</t>
  </si>
  <si>
    <t>Minimum</t>
  </si>
  <si>
    <t>Mean</t>
  </si>
  <si>
    <t>Standard Deviation</t>
  </si>
  <si>
    <t>HL</t>
  </si>
  <si>
    <t>-</t>
  </si>
  <si>
    <t>Inverter</t>
  </si>
  <si>
    <t>LH</t>
  </si>
  <si>
    <t>média</t>
  </si>
  <si>
    <t>Fall</t>
  </si>
  <si>
    <t>Rise</t>
  </si>
  <si>
    <t xml:space="preserve">set </t>
  </si>
  <si>
    <t>INVERSOR</t>
  </si>
  <si>
    <t>gold - ps</t>
  </si>
  <si>
    <t>aging - ps</t>
  </si>
  <si>
    <t>aging/gold</t>
  </si>
  <si>
    <t xml:space="preserve">HL </t>
  </si>
  <si>
    <t>FALL</t>
  </si>
  <si>
    <t xml:space="preserve">RISE </t>
  </si>
  <si>
    <t>Aging</t>
  </si>
  <si>
    <t>Input</t>
  </si>
  <si>
    <t>Saída</t>
  </si>
  <si>
    <t>1 0 1 - N hit</t>
  </si>
  <si>
    <t>0 1 0 - P hit</t>
  </si>
  <si>
    <t xml:space="preserve">1 0 1 - N hit </t>
  </si>
  <si>
    <t>Análise do Atraso</t>
  </si>
  <si>
    <t>media HL</t>
  </si>
  <si>
    <t>media LH</t>
  </si>
  <si>
    <t>media Fall</t>
  </si>
  <si>
    <t>media Rise</t>
  </si>
  <si>
    <t>Análise do SET</t>
  </si>
  <si>
    <t>media N hit</t>
  </si>
  <si>
    <t>p hit aging / p hit</t>
  </si>
  <si>
    <t>media P hit</t>
  </si>
  <si>
    <t>n hit aging / n hit</t>
  </si>
  <si>
    <t>media N hit AGING</t>
  </si>
  <si>
    <t>media P hit AGING</t>
  </si>
  <si>
    <t>NAND 2</t>
  </si>
  <si>
    <t>gold - in1</t>
  </si>
  <si>
    <t>gold - in2</t>
  </si>
  <si>
    <t>aging - in1</t>
  </si>
  <si>
    <t>aging - in2</t>
  </si>
  <si>
    <t>in1</t>
  </si>
  <si>
    <t>in2</t>
  </si>
  <si>
    <t>des</t>
  </si>
  <si>
    <t>RISE</t>
  </si>
  <si>
    <t>in1 in2</t>
  </si>
  <si>
    <t>AGING</t>
  </si>
  <si>
    <t>0 0</t>
  </si>
  <si>
    <t>0 1</t>
  </si>
  <si>
    <t>1 0</t>
  </si>
  <si>
    <t>Análise Atrasos</t>
  </si>
  <si>
    <t>aging/gold in1</t>
  </si>
  <si>
    <t>aging/gold in2</t>
  </si>
  <si>
    <t>media gold</t>
  </si>
  <si>
    <t>media aging</t>
  </si>
  <si>
    <t>media gold/ media aging</t>
  </si>
  <si>
    <t>desvio padrao (gold</t>
  </si>
  <si>
    <t>desvio padrao (aging</t>
  </si>
  <si>
    <t xml:space="preserve"> HL</t>
  </si>
  <si>
    <t>Análise SET</t>
  </si>
  <si>
    <t>Fresh</t>
  </si>
  <si>
    <t xml:space="preserve">valor medio </t>
  </si>
  <si>
    <t>valor medio</t>
  </si>
  <si>
    <t>min valor</t>
  </si>
  <si>
    <t>max valor</t>
  </si>
  <si>
    <t>N Hit</t>
  </si>
  <si>
    <t>P Hit</t>
  </si>
  <si>
    <t>min Valor</t>
  </si>
  <si>
    <t>max Valor</t>
  </si>
  <si>
    <t>NAND 3</t>
  </si>
  <si>
    <t>gold - in3</t>
  </si>
  <si>
    <t>aging - in3</t>
  </si>
  <si>
    <t>0 0 0</t>
  </si>
  <si>
    <t>0 0 1</t>
  </si>
  <si>
    <t>0 1 0</t>
  </si>
  <si>
    <t>0 1 1</t>
  </si>
  <si>
    <t>1 0 0</t>
  </si>
  <si>
    <t>1 0 1</t>
  </si>
  <si>
    <t>1 1 0</t>
  </si>
  <si>
    <t>1 1 1</t>
  </si>
  <si>
    <t>aging/gold in3</t>
  </si>
  <si>
    <t>media (aging/gold)</t>
  </si>
  <si>
    <t>NAND 4</t>
  </si>
  <si>
    <t>gold - in4</t>
  </si>
  <si>
    <t>aging - in4</t>
  </si>
  <si>
    <t>in1 in2 in3 in4</t>
  </si>
  <si>
    <t>0 0 0 0</t>
  </si>
  <si>
    <t>0 0 0 1</t>
  </si>
  <si>
    <t>0 0 1 0</t>
  </si>
  <si>
    <t>0 0 1 1</t>
  </si>
  <si>
    <t>0 1 0 0</t>
  </si>
  <si>
    <t>0 1 0 1</t>
  </si>
  <si>
    <t>0 1 1 0</t>
  </si>
  <si>
    <t>0 1 1 1</t>
  </si>
  <si>
    <t>1 0 0 0</t>
  </si>
  <si>
    <t>1 0 0 1</t>
  </si>
  <si>
    <t>1 0 1 0</t>
  </si>
  <si>
    <t>1 0 1 1</t>
  </si>
  <si>
    <t>1 1 0 0</t>
  </si>
  <si>
    <t>1 1 0 1</t>
  </si>
  <si>
    <t>1 1 1 0</t>
  </si>
  <si>
    <t>1 1 1 1</t>
  </si>
  <si>
    <t>aging/gold in4</t>
  </si>
  <si>
    <t>NOR 2</t>
  </si>
  <si>
    <t>c</t>
  </si>
  <si>
    <t>NOR 3</t>
  </si>
  <si>
    <t xml:space="preserve">in1 in2 in3 </t>
  </si>
  <si>
    <t>NOR 4</t>
  </si>
  <si>
    <t>AOI - V1</t>
  </si>
  <si>
    <t xml:space="preserve">gold - in1 </t>
  </si>
  <si>
    <t>HL (p s)</t>
  </si>
  <si>
    <t>LH  (p s)</t>
  </si>
  <si>
    <t>Fall  (p s)</t>
  </si>
  <si>
    <t>Rise  (p s)</t>
  </si>
  <si>
    <t>1 0 1 - N hit (uA)</t>
  </si>
  <si>
    <t>0 1 0 - P hit  (uA)</t>
  </si>
  <si>
    <t>1 0 1 - N hit  (uA)</t>
  </si>
  <si>
    <t>AOI - V2</t>
  </si>
  <si>
    <t>OAI - V1</t>
  </si>
  <si>
    <t>OAI - V2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</si>
</sst>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#,##0.000000"/>
    <numFmt numFmtId="166" formatCode="d 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  <font>
      <color rgb="FF000000"/>
      <name val="Arial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20">
    <border/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right style="thin">
        <color rgb="FFD9D9D9"/>
      </right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164" xfId="0" applyBorder="1" applyFont="1" applyNumberFormat="1"/>
    <xf borderId="2" fillId="0" fontId="2" numFmtId="0" xfId="0" applyAlignment="1" applyBorder="1" applyFont="1">
      <alignment readingOrder="0" vertical="bottom"/>
    </xf>
    <xf borderId="3" fillId="0" fontId="1" numFmtId="0" xfId="0" applyBorder="1" applyFont="1"/>
    <xf borderId="2" fillId="0" fontId="2" numFmtId="164" xfId="0" applyAlignment="1" applyBorder="1" applyFont="1" applyNumberFormat="1">
      <alignment horizontal="right" vertical="bottom"/>
    </xf>
    <xf borderId="2" fillId="0" fontId="1" numFmtId="10" xfId="0" applyBorder="1" applyFont="1" applyNumberFormat="1"/>
    <xf borderId="2" fillId="0" fontId="2" numFmtId="10" xfId="0" applyAlignment="1" applyBorder="1" applyFont="1" applyNumberFormat="1">
      <alignment horizontal="right" vertical="bottom"/>
    </xf>
    <xf borderId="0" fillId="0" fontId="1" numFmtId="10" xfId="0" applyFont="1" applyNumberFormat="1"/>
    <xf borderId="2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/>
    </xf>
    <xf borderId="2" fillId="0" fontId="1" numFmtId="0" xfId="0" applyBorder="1" applyFont="1"/>
    <xf borderId="6" fillId="0" fontId="3" numFmtId="0" xfId="0" applyBorder="1" applyFont="1"/>
    <xf borderId="5" fillId="0" fontId="2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/>
    </xf>
    <xf borderId="5" fillId="2" fontId="4" numFmtId="0" xfId="0" applyAlignment="1" applyBorder="1" applyFill="1" applyFont="1">
      <alignment horizontal="left" readingOrder="0"/>
    </xf>
    <xf borderId="2" fillId="0" fontId="2" numFmtId="0" xfId="0" applyAlignment="1" applyBorder="1" applyFont="1">
      <alignment horizontal="right" vertical="bottom"/>
    </xf>
    <xf borderId="0" fillId="0" fontId="1" numFmtId="0" xfId="0" applyFont="1"/>
    <xf borderId="0" fillId="3" fontId="1" numFmtId="0" xfId="0" applyAlignment="1" applyFill="1" applyFont="1">
      <alignment horizontal="center" readingOrder="0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horizontal="center" vertical="bottom"/>
    </xf>
    <xf borderId="9" fillId="0" fontId="2" numFmtId="0" xfId="0" applyAlignment="1" applyBorder="1" applyFont="1">
      <alignment horizontal="center" vertical="bottom"/>
    </xf>
    <xf borderId="10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11" fillId="0" fontId="2" numFmtId="0" xfId="0" applyAlignment="1" applyBorder="1" applyFont="1">
      <alignment vertical="bottom"/>
    </xf>
    <xf borderId="7" fillId="0" fontId="2" numFmtId="165" xfId="0" applyAlignment="1" applyBorder="1" applyFont="1" applyNumberFormat="1">
      <alignment horizontal="right" vertical="bottom"/>
    </xf>
    <xf borderId="9" fillId="0" fontId="2" numFmtId="0" xfId="0" applyAlignment="1" applyBorder="1" applyFont="1">
      <alignment horizontal="right" vertical="bottom"/>
    </xf>
    <xf borderId="10" fillId="0" fontId="2" numFmtId="0" xfId="0" applyAlignment="1" applyBorder="1" applyFont="1">
      <alignment vertical="bottom"/>
    </xf>
    <xf borderId="12" fillId="0" fontId="2" numFmtId="0" xfId="0" applyAlignment="1" applyBorder="1" applyFont="1">
      <alignment vertical="bottom"/>
    </xf>
    <xf borderId="12" fillId="4" fontId="2" numFmtId="0" xfId="0" applyAlignment="1" applyBorder="1" applyFill="1" applyFont="1">
      <alignment horizontal="center" vertical="bottom"/>
    </xf>
    <xf borderId="12" fillId="0" fontId="3" numFmtId="0" xfId="0" applyBorder="1" applyFont="1"/>
    <xf borderId="7" fillId="0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vertical="bottom"/>
    </xf>
    <xf borderId="9" fillId="0" fontId="1" numFmtId="0" xfId="0" applyAlignment="1" applyBorder="1" applyFont="1">
      <alignment readingOrder="0"/>
    </xf>
    <xf borderId="9" fillId="0" fontId="1" numFmtId="165" xfId="0" applyBorder="1" applyFont="1" applyNumberFormat="1"/>
    <xf borderId="9" fillId="0" fontId="1" numFmtId="0" xfId="0" applyBorder="1" applyFont="1"/>
    <xf borderId="9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13" fillId="0" fontId="2" numFmtId="0" xfId="0" applyAlignment="1" applyBorder="1" applyFont="1">
      <alignment vertical="bottom"/>
    </xf>
    <xf borderId="7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horizontal="right" vertical="bottom"/>
    </xf>
    <xf borderId="11" fillId="0" fontId="2" numFmtId="166" xfId="0" applyAlignment="1" applyBorder="1" applyFont="1" applyNumberFormat="1">
      <alignment vertical="bottom"/>
    </xf>
    <xf borderId="3" fillId="2" fontId="4" numFmtId="0" xfId="0" applyAlignment="1" applyBorder="1" applyFont="1">
      <alignment horizontal="left" readingOrder="0"/>
    </xf>
    <xf borderId="3" fillId="0" fontId="1" numFmtId="0" xfId="0" applyAlignment="1" applyBorder="1" applyFont="1">
      <alignment readingOrder="0"/>
    </xf>
    <xf borderId="3" fillId="0" fontId="2" numFmtId="0" xfId="0" applyAlignment="1" applyBorder="1" applyFont="1">
      <alignment vertical="bottom"/>
    </xf>
    <xf borderId="3" fillId="0" fontId="1" numFmtId="0" xfId="0" applyAlignment="1" applyBorder="1" applyFont="1">
      <alignment horizontal="center" readingOrder="0"/>
    </xf>
    <xf borderId="3" fillId="2" fontId="4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15" fillId="0" fontId="3" numFmtId="0" xfId="0" applyBorder="1" applyFont="1"/>
    <xf borderId="0" fillId="0" fontId="2" numFmtId="0" xfId="0" applyAlignment="1" applyFont="1">
      <alignment readingOrder="0" vertical="bottom"/>
    </xf>
    <xf borderId="7" fillId="2" fontId="2" numFmtId="0" xfId="0" applyAlignment="1" applyBorder="1" applyFont="1">
      <alignment horizontal="right" vertical="bottom"/>
    </xf>
    <xf borderId="11" fillId="0" fontId="2" numFmtId="49" xfId="0" applyAlignment="1" applyBorder="1" applyFont="1" applyNumberFormat="1">
      <alignment vertical="bottom"/>
    </xf>
    <xf borderId="14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12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  <xf borderId="2" fillId="2" fontId="5" numFmtId="0" xfId="0" applyAlignment="1" applyBorder="1" applyFont="1">
      <alignment horizontal="left"/>
    </xf>
    <xf borderId="0" fillId="3" fontId="2" numFmtId="0" xfId="0" applyAlignment="1" applyFont="1">
      <alignment horizontal="center" vertical="bottom"/>
    </xf>
    <xf borderId="16" fillId="0" fontId="2" numFmtId="0" xfId="0" applyAlignment="1" applyBorder="1" applyFont="1">
      <alignment vertical="bottom"/>
    </xf>
    <xf borderId="17" fillId="0" fontId="2" numFmtId="0" xfId="0" applyAlignment="1" applyBorder="1" applyFont="1">
      <alignment vertical="bottom"/>
    </xf>
    <xf borderId="18" fillId="0" fontId="2" numFmtId="0" xfId="0" applyAlignment="1" applyBorder="1" applyFont="1">
      <alignment vertical="bottom"/>
    </xf>
    <xf borderId="18" fillId="2" fontId="2" numFmtId="0" xfId="0" applyAlignment="1" applyBorder="1" applyFont="1">
      <alignment vertical="bottom"/>
    </xf>
    <xf borderId="16" fillId="0" fontId="2" numFmtId="0" xfId="0" applyAlignment="1" applyBorder="1" applyFont="1">
      <alignment shrinkToFit="0" vertical="bottom" wrapText="0"/>
    </xf>
    <xf borderId="17" fillId="0" fontId="2" numFmtId="0" xfId="0" applyAlignment="1" applyBorder="1" applyFont="1">
      <alignment readingOrder="0" vertical="bottom"/>
    </xf>
    <xf borderId="18" fillId="0" fontId="2" numFmtId="0" xfId="0" applyAlignment="1" applyBorder="1" applyFont="1">
      <alignment horizontal="right" vertical="bottom"/>
    </xf>
    <xf borderId="19" fillId="0" fontId="2" numFmtId="0" xfId="0" applyAlignment="1" applyBorder="1" applyFont="1">
      <alignment vertical="bottom"/>
    </xf>
    <xf borderId="18" fillId="0" fontId="2" numFmtId="0" xfId="0" applyAlignment="1" applyBorder="1" applyFont="1">
      <alignment horizontal="center" vertical="bottom"/>
    </xf>
    <xf borderId="18" fillId="2" fontId="2" numFmtId="0" xfId="0" applyAlignment="1" applyBorder="1" applyFont="1">
      <alignment horizontal="center" vertical="bottom"/>
    </xf>
    <xf borderId="16" fillId="0" fontId="2" numFmtId="0" xfId="0" applyAlignment="1" applyBorder="1" applyFont="1">
      <alignment horizontal="center" vertical="bottom"/>
    </xf>
    <xf borderId="18" fillId="0" fontId="3" numFmtId="0" xfId="0" applyBorder="1" applyFont="1"/>
    <xf borderId="18" fillId="0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vertical="bottom"/>
    </xf>
    <xf borderId="18" fillId="2" fontId="2" numFmtId="0" xfId="0" applyAlignment="1" applyBorder="1" applyFont="1">
      <alignment readingOrder="0" vertical="bottom"/>
    </xf>
    <xf borderId="0" fillId="0" fontId="2" numFmtId="0" xfId="0" applyAlignment="1" applyFont="1">
      <alignment shrinkToFit="0" vertical="bottom" wrapText="0"/>
    </xf>
    <xf borderId="8" fillId="0" fontId="2" numFmtId="0" xfId="0" applyAlignment="1" applyBorder="1" applyFont="1">
      <alignment readingOrder="0" vertical="bottom"/>
    </xf>
    <xf borderId="8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7">
      <c r="C7" s="1" t="s">
        <v>0</v>
      </c>
    </row>
    <row r="8">
      <c r="C8" s="2" t="s">
        <v>1</v>
      </c>
      <c r="D8" s="3" t="s">
        <v>2</v>
      </c>
      <c r="E8" s="3" t="s">
        <v>3</v>
      </c>
      <c r="F8" s="3" t="s">
        <v>4</v>
      </c>
    </row>
    <row r="9">
      <c r="B9" s="4" t="s">
        <v>5</v>
      </c>
      <c r="C9" s="5">
        <v>0.9107142857142857</v>
      </c>
      <c r="D9" s="5">
        <v>0.9047619047619048</v>
      </c>
      <c r="E9" s="5">
        <v>0.9166666666666666</v>
      </c>
      <c r="F9" s="5">
        <v>0.008417937871268393</v>
      </c>
    </row>
    <row r="10">
      <c r="B10" s="6" t="s">
        <v>6</v>
      </c>
      <c r="C10" s="7">
        <v>0.8974332000841574</v>
      </c>
      <c r="D10" s="7">
        <v>0.875</v>
      </c>
      <c r="E10" s="7">
        <v>0.8979591836734694</v>
      </c>
      <c r="F10" s="7">
        <v>0.01131513600723253</v>
      </c>
    </row>
    <row r="11">
      <c r="B11" s="4" t="s">
        <v>7</v>
      </c>
      <c r="C11" s="5">
        <v>0.9133462766105376</v>
      </c>
      <c r="D11" s="5">
        <v>0.903448275862069</v>
      </c>
      <c r="E11" s="5">
        <v>0.9285714285714286</v>
      </c>
      <c r="F11" s="5">
        <v>0.008852540808100188</v>
      </c>
    </row>
    <row r="12">
      <c r="B12" s="4" t="s">
        <v>8</v>
      </c>
      <c r="C12" s="5">
        <v>0.9097344588256525</v>
      </c>
      <c r="D12" s="5">
        <v>0.8461538461538461</v>
      </c>
      <c r="E12" s="5">
        <v>0.9591836734693877</v>
      </c>
      <c r="F12" s="5">
        <v>0.023395836882312362</v>
      </c>
    </row>
    <row r="13">
      <c r="B13" s="4" t="s">
        <v>9</v>
      </c>
      <c r="C13" s="5">
        <v>0.9094742063492063</v>
      </c>
      <c r="D13" s="5">
        <v>0.8888888888888888</v>
      </c>
      <c r="E13" s="5">
        <v>0.9365079365079365</v>
      </c>
      <c r="F13" s="5">
        <v>0.019705949759902072</v>
      </c>
    </row>
    <row r="14">
      <c r="B14" s="4" t="s">
        <v>10</v>
      </c>
      <c r="C14" s="5">
        <v>0.9126984126984127</v>
      </c>
      <c r="D14" s="5">
        <v>0.9</v>
      </c>
      <c r="E14" s="5">
        <v>0.9230769230769231</v>
      </c>
      <c r="F14" s="5">
        <v>0.007603701752090172</v>
      </c>
    </row>
    <row r="15">
      <c r="B15" s="4" t="s">
        <v>11</v>
      </c>
      <c r="C15" s="8">
        <v>0.9113756613756614</v>
      </c>
      <c r="D15" s="8">
        <v>0.8823529411764706</v>
      </c>
      <c r="E15" s="8">
        <v>0.9523809523809523</v>
      </c>
      <c r="F15" s="8">
        <v>0.01560153556361215</v>
      </c>
    </row>
    <row r="16">
      <c r="B16" s="4" t="s">
        <v>12</v>
      </c>
      <c r="C16" s="5">
        <v>0.9174603174603174</v>
      </c>
      <c r="D16" s="5">
        <v>0.8888888888888888</v>
      </c>
      <c r="E16" s="5">
        <v>0.9285714285714286</v>
      </c>
      <c r="F16" s="5">
        <v>0.012651947528570111</v>
      </c>
    </row>
    <row r="17">
      <c r="B17" s="4" t="s">
        <v>13</v>
      </c>
      <c r="C17" s="5">
        <v>0.921875</v>
      </c>
      <c r="D17" s="5">
        <v>0.9108910891089109</v>
      </c>
      <c r="E17" s="5">
        <v>0.9285714285714286</v>
      </c>
      <c r="F17" s="5">
        <v>0.005450280432155071</v>
      </c>
    </row>
    <row r="18">
      <c r="B18" s="4" t="s">
        <v>14</v>
      </c>
      <c r="C18" s="5">
        <v>0.9009803921568628</v>
      </c>
      <c r="D18" s="5">
        <v>0.8974358974358975</v>
      </c>
      <c r="E18" s="5">
        <v>0.9259259259259259</v>
      </c>
      <c r="F18" s="5">
        <v>0.009155687080618667</v>
      </c>
    </row>
    <row r="19">
      <c r="B19" s="4" t="s">
        <v>15</v>
      </c>
      <c r="C19" s="5">
        <v>0.9116666666666666</v>
      </c>
      <c r="D19" s="5">
        <v>0.896551724137931</v>
      </c>
      <c r="E19" s="5">
        <v>0.9210526315789473</v>
      </c>
      <c r="F19" s="5">
        <v>0.01046457057686028</v>
      </c>
    </row>
    <row r="21">
      <c r="B21" s="1" t="s">
        <v>16</v>
      </c>
    </row>
    <row r="22">
      <c r="C22" s="3" t="s">
        <v>17</v>
      </c>
      <c r="D22" s="3" t="s">
        <v>18</v>
      </c>
      <c r="E22" s="2" t="s">
        <v>1</v>
      </c>
      <c r="F22" s="3" t="s">
        <v>4</v>
      </c>
    </row>
    <row r="23">
      <c r="B23" s="4" t="s">
        <v>5</v>
      </c>
      <c r="C23" s="9">
        <f t="shared" ref="C23:D23" si="1">1-D9</f>
        <v>0.09523809524</v>
      </c>
      <c r="D23" s="9">
        <f t="shared" si="1"/>
        <v>0.08333333333</v>
      </c>
      <c r="E23" s="9">
        <f t="shared" ref="E23:E33" si="3">1-C9</f>
        <v>0.08928571429</v>
      </c>
      <c r="F23" s="9">
        <v>0.008417937871268393</v>
      </c>
    </row>
    <row r="24">
      <c r="B24" s="6" t="s">
        <v>6</v>
      </c>
      <c r="C24" s="9">
        <f t="shared" ref="C24:D24" si="2">1-D10</f>
        <v>0.125</v>
      </c>
      <c r="D24" s="9">
        <f t="shared" si="2"/>
        <v>0.1020408163</v>
      </c>
      <c r="E24" s="9">
        <f t="shared" si="3"/>
        <v>0.1025667999</v>
      </c>
      <c r="F24" s="9">
        <v>0.019705949759902072</v>
      </c>
    </row>
    <row r="25">
      <c r="B25" s="4" t="s">
        <v>7</v>
      </c>
      <c r="C25" s="9">
        <f t="shared" ref="C25:D25" si="4">1-D11</f>
        <v>0.09655172414</v>
      </c>
      <c r="D25" s="9">
        <f t="shared" si="4"/>
        <v>0.07142857143</v>
      </c>
      <c r="E25" s="9">
        <f t="shared" si="3"/>
        <v>0.08665372339</v>
      </c>
      <c r="F25" s="9">
        <v>0.008852540808100188</v>
      </c>
    </row>
    <row r="26">
      <c r="B26" s="4" t="s">
        <v>8</v>
      </c>
      <c r="C26" s="9">
        <f t="shared" ref="C26:D26" si="5">1-D12</f>
        <v>0.1538461538</v>
      </c>
      <c r="D26" s="9">
        <f t="shared" si="5"/>
        <v>0.04081632653</v>
      </c>
      <c r="E26" s="9">
        <f t="shared" si="3"/>
        <v>0.09026554117</v>
      </c>
      <c r="F26" s="9">
        <v>0.023395836882312362</v>
      </c>
    </row>
    <row r="27">
      <c r="B27" s="4" t="s">
        <v>9</v>
      </c>
      <c r="C27" s="9">
        <f t="shared" ref="C27:D27" si="6">1-D13</f>
        <v>0.1111111111</v>
      </c>
      <c r="D27" s="9">
        <f t="shared" si="6"/>
        <v>0.06349206349</v>
      </c>
      <c r="E27" s="9">
        <f t="shared" si="3"/>
        <v>0.09052579365</v>
      </c>
      <c r="F27" s="9">
        <v>0.019705949759902072</v>
      </c>
    </row>
    <row r="28">
      <c r="B28" s="4" t="s">
        <v>10</v>
      </c>
      <c r="C28" s="9">
        <f t="shared" ref="C28:D28" si="7">1-D14</f>
        <v>0.1</v>
      </c>
      <c r="D28" s="9">
        <f t="shared" si="7"/>
        <v>0.07692307692</v>
      </c>
      <c r="E28" s="9">
        <f t="shared" si="3"/>
        <v>0.0873015873</v>
      </c>
      <c r="F28" s="9">
        <v>0.007603701752090172</v>
      </c>
    </row>
    <row r="29">
      <c r="B29" s="4" t="s">
        <v>11</v>
      </c>
      <c r="C29" s="9">
        <f t="shared" ref="C29:D29" si="8">1-D15</f>
        <v>0.1176470588</v>
      </c>
      <c r="D29" s="9">
        <f t="shared" si="8"/>
        <v>0.04761904762</v>
      </c>
      <c r="E29" s="9">
        <f t="shared" si="3"/>
        <v>0.08862433862</v>
      </c>
      <c r="F29" s="10">
        <v>0.01560153556361215</v>
      </c>
    </row>
    <row r="30">
      <c r="B30" s="4" t="s">
        <v>12</v>
      </c>
      <c r="C30" s="9">
        <f t="shared" ref="C30:D30" si="9">1-D16</f>
        <v>0.1111111111</v>
      </c>
      <c r="D30" s="9">
        <f t="shared" si="9"/>
        <v>0.07142857143</v>
      </c>
      <c r="E30" s="9">
        <f t="shared" si="3"/>
        <v>0.08253968254</v>
      </c>
      <c r="F30" s="9">
        <v>0.012651947528570111</v>
      </c>
    </row>
    <row r="31">
      <c r="B31" s="4" t="s">
        <v>13</v>
      </c>
      <c r="C31" s="9">
        <f t="shared" ref="C31:D31" si="10">1-D17</f>
        <v>0.08910891089</v>
      </c>
      <c r="D31" s="9">
        <f t="shared" si="10"/>
        <v>0.07142857143</v>
      </c>
      <c r="E31" s="9">
        <f t="shared" si="3"/>
        <v>0.078125</v>
      </c>
      <c r="F31" s="9">
        <v>0.005450280432155071</v>
      </c>
    </row>
    <row r="32">
      <c r="B32" s="4" t="s">
        <v>14</v>
      </c>
      <c r="C32" s="9">
        <f t="shared" ref="C32:D32" si="11">1-D18</f>
        <v>0.1025641026</v>
      </c>
      <c r="D32" s="9">
        <f t="shared" si="11"/>
        <v>0.07407407407</v>
      </c>
      <c r="E32" s="9">
        <f t="shared" si="3"/>
        <v>0.09901960784</v>
      </c>
      <c r="F32" s="9">
        <v>0.009155687080618667</v>
      </c>
    </row>
    <row r="33">
      <c r="B33" s="4" t="s">
        <v>15</v>
      </c>
      <c r="C33" s="9">
        <f t="shared" ref="C33:D33" si="12">1-D19</f>
        <v>0.1034482759</v>
      </c>
      <c r="D33" s="9">
        <f t="shared" si="12"/>
        <v>0.07894736842</v>
      </c>
      <c r="E33" s="9">
        <f t="shared" si="3"/>
        <v>0.08833333333</v>
      </c>
      <c r="F33" s="9">
        <v>0.01046457057686028</v>
      </c>
    </row>
    <row r="36">
      <c r="B36" s="1" t="s">
        <v>19</v>
      </c>
    </row>
    <row r="38">
      <c r="B38" s="1" t="s">
        <v>20</v>
      </c>
      <c r="C38" s="11">
        <f>MEDIAN(E23:E33)</f>
        <v>0.08862433862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2">
      <c r="B2" s="22" t="s">
        <v>129</v>
      </c>
    </row>
    <row r="3">
      <c r="B3" s="27"/>
      <c r="C3" s="32"/>
      <c r="D3" s="32"/>
      <c r="E3" s="32"/>
      <c r="F3" s="32"/>
      <c r="G3" s="32"/>
      <c r="H3" s="32"/>
      <c r="I3" s="32"/>
      <c r="J3" s="32"/>
    </row>
    <row r="4">
      <c r="B4" s="23"/>
      <c r="C4" s="23" t="s">
        <v>59</v>
      </c>
      <c r="D4" s="23" t="s">
        <v>60</v>
      </c>
      <c r="E4" s="23" t="s">
        <v>92</v>
      </c>
      <c r="F4" s="23" t="s">
        <v>105</v>
      </c>
      <c r="G4" s="23" t="s">
        <v>61</v>
      </c>
      <c r="H4" s="23" t="s">
        <v>62</v>
      </c>
      <c r="I4" s="23" t="s">
        <v>93</v>
      </c>
      <c r="J4" s="23" t="s">
        <v>106</v>
      </c>
    </row>
    <row r="5">
      <c r="B5" s="28" t="s">
        <v>25</v>
      </c>
      <c r="C5" s="43">
        <v>3.346403</v>
      </c>
      <c r="D5" s="43">
        <v>3.390458</v>
      </c>
      <c r="E5" s="43">
        <v>3.184989</v>
      </c>
      <c r="F5" s="43">
        <v>2.459485</v>
      </c>
      <c r="G5" s="43">
        <v>3.932372</v>
      </c>
      <c r="H5" s="43">
        <v>3.965975</v>
      </c>
      <c r="I5" s="43">
        <v>3.747058</v>
      </c>
      <c r="J5" s="43">
        <v>2.980416</v>
      </c>
    </row>
    <row r="6">
      <c r="B6" s="28" t="s">
        <v>28</v>
      </c>
      <c r="C6" s="43">
        <v>8.442024</v>
      </c>
      <c r="D6" s="43">
        <v>8.108714</v>
      </c>
      <c r="E6" s="43">
        <v>6.986609</v>
      </c>
      <c r="F6" s="43">
        <v>5.189882</v>
      </c>
      <c r="G6" s="43">
        <v>9.516104</v>
      </c>
      <c r="H6" s="43">
        <v>9.117804</v>
      </c>
      <c r="I6" s="43">
        <v>7.858575</v>
      </c>
      <c r="J6" s="43">
        <v>5.591931</v>
      </c>
    </row>
    <row r="7">
      <c r="B7" s="28" t="s">
        <v>30</v>
      </c>
      <c r="C7" s="43">
        <v>2.7665</v>
      </c>
      <c r="D7" s="43">
        <v>2.486854</v>
      </c>
      <c r="E7" s="43">
        <v>2.047175</v>
      </c>
      <c r="F7" s="43">
        <v>1.542125</v>
      </c>
      <c r="G7" s="43">
        <v>2.610669</v>
      </c>
      <c r="H7" s="43">
        <v>2.365975</v>
      </c>
      <c r="I7" s="43">
        <v>1.996978</v>
      </c>
      <c r="J7" s="43">
        <v>1.564367</v>
      </c>
    </row>
    <row r="8">
      <c r="B8" s="28" t="s">
        <v>31</v>
      </c>
      <c r="C8" s="43">
        <v>6.02749</v>
      </c>
      <c r="D8" s="43">
        <v>6.069364</v>
      </c>
      <c r="E8" s="43">
        <v>6.114253</v>
      </c>
      <c r="F8" s="43">
        <v>5.912796</v>
      </c>
      <c r="G8" s="43">
        <v>6.310152</v>
      </c>
      <c r="H8" s="43">
        <v>6.323506</v>
      </c>
      <c r="I8" s="43">
        <v>6.319582</v>
      </c>
      <c r="J8" s="43">
        <v>6.094674</v>
      </c>
    </row>
    <row r="9">
      <c r="B9" s="27"/>
      <c r="C9" s="27"/>
      <c r="D9" s="27"/>
      <c r="E9" s="27"/>
      <c r="F9" s="27"/>
      <c r="G9" s="27"/>
      <c r="H9" s="27"/>
      <c r="I9" s="27"/>
      <c r="J9" s="27"/>
      <c r="L9" s="21">
        <f t="shared" ref="L9:O9" si="1">G5/C5</f>
        <v>1.175104134</v>
      </c>
      <c r="M9" s="21">
        <f t="shared" si="1"/>
        <v>1.169746093</v>
      </c>
      <c r="N9" s="21">
        <f t="shared" si="1"/>
        <v>1.176474393</v>
      </c>
      <c r="O9" s="21">
        <f t="shared" si="1"/>
        <v>1.21180491</v>
      </c>
    </row>
    <row r="10">
      <c r="B10" s="32" t="s">
        <v>107</v>
      </c>
      <c r="C10" s="32"/>
      <c r="D10" s="32"/>
      <c r="E10" s="32"/>
      <c r="F10" s="33" t="s">
        <v>68</v>
      </c>
      <c r="G10" s="34"/>
      <c r="H10" s="54" t="s">
        <v>36</v>
      </c>
      <c r="I10" s="27"/>
      <c r="J10" s="27"/>
      <c r="L10" s="21">
        <f t="shared" ref="L10:O10" si="2">G6/C6</f>
        <v>1.127230152</v>
      </c>
      <c r="M10" s="21">
        <f t="shared" si="2"/>
        <v>1.124445134</v>
      </c>
      <c r="N10" s="21">
        <f t="shared" si="2"/>
        <v>1.124805324</v>
      </c>
      <c r="O10" s="21">
        <f t="shared" si="2"/>
        <v>1.07746785</v>
      </c>
    </row>
    <row r="11">
      <c r="B11" s="28" t="s">
        <v>41</v>
      </c>
      <c r="C11" s="23" t="s">
        <v>42</v>
      </c>
      <c r="D11" s="23" t="s">
        <v>43</v>
      </c>
      <c r="E11" s="23" t="s">
        <v>44</v>
      </c>
      <c r="F11" s="23" t="s">
        <v>45</v>
      </c>
      <c r="G11" s="23" t="s">
        <v>44</v>
      </c>
      <c r="H11" s="27"/>
      <c r="I11" s="27"/>
      <c r="J11" s="27"/>
    </row>
    <row r="12">
      <c r="B12" s="28" t="s">
        <v>108</v>
      </c>
      <c r="C12" s="43">
        <v>1.0</v>
      </c>
      <c r="D12" s="43">
        <v>17.0</v>
      </c>
      <c r="E12" s="23" t="s">
        <v>26</v>
      </c>
      <c r="F12" s="43">
        <v>15.0</v>
      </c>
      <c r="G12" s="23" t="s">
        <v>26</v>
      </c>
      <c r="H12" s="60">
        <f>F12/D12</f>
        <v>0.8823529412</v>
      </c>
      <c r="I12" s="27"/>
      <c r="J12" s="27"/>
    </row>
    <row r="13">
      <c r="B13" s="28" t="s">
        <v>109</v>
      </c>
      <c r="C13" s="43">
        <v>0.0</v>
      </c>
      <c r="D13" s="23" t="s">
        <v>26</v>
      </c>
      <c r="E13" s="43">
        <v>64.0</v>
      </c>
      <c r="F13" s="23" t="s">
        <v>26</v>
      </c>
      <c r="G13" s="43">
        <v>58.0</v>
      </c>
      <c r="H13" s="60">
        <f t="shared" ref="H13:H27" si="3">G13/E13</f>
        <v>0.90625</v>
      </c>
      <c r="I13" s="27"/>
      <c r="J13" s="27"/>
    </row>
    <row r="14">
      <c r="B14" s="28" t="s">
        <v>110</v>
      </c>
      <c r="C14" s="43">
        <v>0.0</v>
      </c>
      <c r="D14" s="23" t="s">
        <v>26</v>
      </c>
      <c r="E14" s="43">
        <v>66.0</v>
      </c>
      <c r="F14" s="23" t="s">
        <v>26</v>
      </c>
      <c r="G14" s="43">
        <v>59.0</v>
      </c>
      <c r="H14" s="60">
        <f t="shared" si="3"/>
        <v>0.8939393939</v>
      </c>
      <c r="I14" s="60"/>
      <c r="J14" s="27"/>
    </row>
    <row r="15">
      <c r="B15" s="56" t="s">
        <v>111</v>
      </c>
      <c r="C15" s="43">
        <v>0.0</v>
      </c>
      <c r="D15" s="23" t="s">
        <v>26</v>
      </c>
      <c r="E15" s="43">
        <v>127.0</v>
      </c>
      <c r="F15" s="23" t="s">
        <v>26</v>
      </c>
      <c r="G15" s="43">
        <v>115.0</v>
      </c>
      <c r="H15" s="60">
        <f t="shared" si="3"/>
        <v>0.905511811</v>
      </c>
      <c r="I15" s="60"/>
      <c r="J15" s="27"/>
      <c r="L15" s="27"/>
      <c r="M15" s="27" t="s">
        <v>20</v>
      </c>
      <c r="N15" s="27" t="s">
        <v>18</v>
      </c>
      <c r="O15" s="27" t="s">
        <v>17</v>
      </c>
      <c r="P15" s="27" t="s">
        <v>65</v>
      </c>
    </row>
    <row r="16">
      <c r="B16" s="28" t="s">
        <v>112</v>
      </c>
      <c r="C16" s="43">
        <v>0.0</v>
      </c>
      <c r="D16" s="23" t="s">
        <v>26</v>
      </c>
      <c r="E16" s="43">
        <v>63.0</v>
      </c>
      <c r="F16" s="23" t="s">
        <v>26</v>
      </c>
      <c r="G16" s="43">
        <v>60.0</v>
      </c>
      <c r="H16" s="60">
        <f t="shared" si="3"/>
        <v>0.9523809524</v>
      </c>
      <c r="I16" s="60"/>
      <c r="J16" s="27"/>
      <c r="L16" s="27" t="s">
        <v>25</v>
      </c>
      <c r="M16" s="60">
        <f t="shared" ref="M16:M17" si="4">MEDIAN(L9:O9)</f>
        <v>1.175789264</v>
      </c>
      <c r="N16" s="60">
        <f t="shared" ref="N16:N17" si="5">MIN(L9:O9)</f>
        <v>1.169746093</v>
      </c>
      <c r="O16" s="60">
        <f t="shared" ref="O16:O17" si="6">MAX(L9:O9)</f>
        <v>1.21180491</v>
      </c>
      <c r="P16" s="60">
        <f t="shared" ref="P16:P17" si="7">STDEV(L9:O9)</f>
        <v>0.01923536838</v>
      </c>
    </row>
    <row r="17">
      <c r="B17" s="28" t="s">
        <v>113</v>
      </c>
      <c r="C17" s="43">
        <v>0.0</v>
      </c>
      <c r="D17" s="23" t="s">
        <v>26</v>
      </c>
      <c r="E17" s="43">
        <v>126.0</v>
      </c>
      <c r="F17" s="23" t="s">
        <v>26</v>
      </c>
      <c r="G17" s="43">
        <v>115.0</v>
      </c>
      <c r="H17" s="60">
        <f t="shared" si="3"/>
        <v>0.9126984127</v>
      </c>
      <c r="I17" s="60"/>
      <c r="J17" s="27"/>
      <c r="L17" s="27" t="s">
        <v>28</v>
      </c>
      <c r="M17" s="60">
        <f t="shared" si="4"/>
        <v>1.124625229</v>
      </c>
      <c r="N17" s="60">
        <f t="shared" si="5"/>
        <v>1.07746785</v>
      </c>
      <c r="O17" s="60">
        <f t="shared" si="6"/>
        <v>1.127230152</v>
      </c>
      <c r="P17" s="60">
        <f t="shared" si="7"/>
        <v>0.0240446707</v>
      </c>
    </row>
    <row r="18">
      <c r="B18" s="56" t="s">
        <v>114</v>
      </c>
      <c r="C18" s="43">
        <v>0.0</v>
      </c>
      <c r="D18" s="23" t="s">
        <v>26</v>
      </c>
      <c r="E18" s="43">
        <v>126.0</v>
      </c>
      <c r="F18" s="23" t="s">
        <v>26</v>
      </c>
      <c r="G18" s="43">
        <v>116.0</v>
      </c>
      <c r="H18" s="60">
        <f t="shared" si="3"/>
        <v>0.9206349206</v>
      </c>
      <c r="I18" s="60"/>
      <c r="J18" s="27"/>
    </row>
    <row r="19">
      <c r="B19" s="56" t="s">
        <v>115</v>
      </c>
      <c r="C19" s="43">
        <v>0.0</v>
      </c>
      <c r="D19" s="23" t="s">
        <v>26</v>
      </c>
      <c r="E19" s="43">
        <v>188.0</v>
      </c>
      <c r="F19" s="23" t="s">
        <v>26</v>
      </c>
      <c r="G19" s="43">
        <v>172.0</v>
      </c>
      <c r="H19" s="60">
        <f t="shared" si="3"/>
        <v>0.914893617</v>
      </c>
      <c r="I19" s="60"/>
      <c r="J19" s="27"/>
    </row>
    <row r="20">
      <c r="B20" s="28" t="s">
        <v>116</v>
      </c>
      <c r="C20" s="43">
        <v>0.0</v>
      </c>
      <c r="D20" s="23" t="s">
        <v>26</v>
      </c>
      <c r="E20" s="43">
        <v>66.0</v>
      </c>
      <c r="F20" s="23" t="s">
        <v>26</v>
      </c>
      <c r="G20" s="43">
        <v>60.0</v>
      </c>
      <c r="H20" s="60">
        <f t="shared" si="3"/>
        <v>0.9090909091</v>
      </c>
      <c r="I20" s="60"/>
      <c r="J20" s="27"/>
    </row>
    <row r="21">
      <c r="B21" s="28" t="s">
        <v>117</v>
      </c>
      <c r="C21" s="43">
        <v>0.0</v>
      </c>
      <c r="D21" s="23" t="s">
        <v>26</v>
      </c>
      <c r="E21" s="43">
        <v>126.0</v>
      </c>
      <c r="F21" s="23" t="s">
        <v>26</v>
      </c>
      <c r="G21" s="43">
        <v>115.0</v>
      </c>
      <c r="H21" s="60">
        <f t="shared" si="3"/>
        <v>0.9126984127</v>
      </c>
      <c r="I21" s="60"/>
      <c r="J21" s="27"/>
    </row>
    <row r="22">
      <c r="B22" s="28" t="s">
        <v>118</v>
      </c>
      <c r="C22" s="43">
        <v>0.0</v>
      </c>
      <c r="D22" s="23" t="s">
        <v>26</v>
      </c>
      <c r="E22" s="43">
        <v>129.0</v>
      </c>
      <c r="F22" s="23" t="s">
        <v>26</v>
      </c>
      <c r="G22" s="43">
        <v>116.0</v>
      </c>
      <c r="H22" s="60">
        <f t="shared" si="3"/>
        <v>0.8992248062</v>
      </c>
      <c r="I22" s="60"/>
      <c r="J22" s="27"/>
    </row>
    <row r="23">
      <c r="B23" s="56" t="s">
        <v>119</v>
      </c>
      <c r="C23" s="43">
        <v>0.0</v>
      </c>
      <c r="D23" s="23" t="s">
        <v>26</v>
      </c>
      <c r="E23" s="43">
        <v>189.0</v>
      </c>
      <c r="F23" s="23" t="s">
        <v>26</v>
      </c>
      <c r="G23" s="43">
        <v>172.0</v>
      </c>
      <c r="H23" s="60">
        <f t="shared" si="3"/>
        <v>0.9100529101</v>
      </c>
      <c r="I23" s="60"/>
      <c r="J23" s="27"/>
    </row>
    <row r="24">
      <c r="B24" s="28" t="s">
        <v>120</v>
      </c>
      <c r="C24" s="43">
        <v>0.0</v>
      </c>
      <c r="D24" s="23" t="s">
        <v>26</v>
      </c>
      <c r="E24" s="43">
        <v>126.0</v>
      </c>
      <c r="F24" s="23" t="s">
        <v>26</v>
      </c>
      <c r="G24" s="43">
        <v>117.0</v>
      </c>
      <c r="H24" s="60">
        <f t="shared" si="3"/>
        <v>0.9285714286</v>
      </c>
      <c r="I24" s="60"/>
      <c r="J24" s="27"/>
    </row>
    <row r="25">
      <c r="B25" s="28" t="s">
        <v>121</v>
      </c>
      <c r="C25" s="43">
        <v>0.0</v>
      </c>
      <c r="D25" s="23" t="s">
        <v>26</v>
      </c>
      <c r="E25" s="43">
        <v>188.0</v>
      </c>
      <c r="F25" s="23" t="s">
        <v>26</v>
      </c>
      <c r="G25" s="43">
        <v>172.0</v>
      </c>
      <c r="H25" s="60">
        <f t="shared" si="3"/>
        <v>0.914893617</v>
      </c>
      <c r="I25" s="60"/>
      <c r="J25" s="27"/>
    </row>
    <row r="26">
      <c r="B26" s="56" t="s">
        <v>122</v>
      </c>
      <c r="C26" s="43">
        <v>0.0</v>
      </c>
      <c r="D26" s="23" t="s">
        <v>26</v>
      </c>
      <c r="E26" s="43">
        <v>188.0</v>
      </c>
      <c r="F26" s="23" t="s">
        <v>26</v>
      </c>
      <c r="G26" s="43">
        <v>173.0</v>
      </c>
      <c r="H26" s="60">
        <f t="shared" si="3"/>
        <v>0.920212766</v>
      </c>
      <c r="I26" s="60"/>
      <c r="J26" s="27"/>
    </row>
    <row r="27">
      <c r="B27" s="56" t="s">
        <v>123</v>
      </c>
      <c r="C27" s="43">
        <v>0.0</v>
      </c>
      <c r="D27" s="23" t="s">
        <v>26</v>
      </c>
      <c r="E27" s="43">
        <v>251.0</v>
      </c>
      <c r="F27" s="23" t="s">
        <v>26</v>
      </c>
      <c r="G27" s="43">
        <v>226.0</v>
      </c>
      <c r="H27" s="60">
        <f t="shared" si="3"/>
        <v>0.9003984064</v>
      </c>
      <c r="I27" s="60"/>
      <c r="J27" s="27"/>
    </row>
    <row r="28">
      <c r="I28" s="60"/>
      <c r="J28" s="27"/>
    </row>
    <row r="29">
      <c r="B29" s="62" t="s">
        <v>72</v>
      </c>
      <c r="F29" s="27"/>
      <c r="G29" s="27"/>
      <c r="H29" s="27"/>
      <c r="I29" s="27"/>
      <c r="J29" s="27"/>
    </row>
    <row r="30">
      <c r="B30" s="63"/>
      <c r="C30" s="63"/>
      <c r="D30" s="63"/>
      <c r="E30" s="63"/>
      <c r="F30" s="63"/>
      <c r="G30" s="63"/>
      <c r="H30" s="63"/>
      <c r="I30" s="63"/>
      <c r="J30" s="27"/>
    </row>
    <row r="31">
      <c r="B31" s="64"/>
      <c r="C31" s="65" t="s">
        <v>73</v>
      </c>
      <c r="D31" s="66" t="s">
        <v>74</v>
      </c>
      <c r="E31" s="77" t="s">
        <v>102</v>
      </c>
      <c r="F31" s="77" t="s">
        <v>124</v>
      </c>
      <c r="G31" s="65" t="s">
        <v>75</v>
      </c>
      <c r="H31" s="65" t="s">
        <v>76</v>
      </c>
      <c r="I31" s="65" t="s">
        <v>77</v>
      </c>
      <c r="J31" s="65" t="s">
        <v>78</v>
      </c>
      <c r="K31" s="67" t="s">
        <v>79</v>
      </c>
    </row>
    <row r="32">
      <c r="B32" s="68" t="s">
        <v>25</v>
      </c>
      <c r="C32" s="69">
        <f t="shared" ref="C32:F32" si="8">G5/C5</f>
        <v>1.175104134</v>
      </c>
      <c r="D32" s="69">
        <f t="shared" si="8"/>
        <v>1.169746093</v>
      </c>
      <c r="E32" s="69">
        <f t="shared" si="8"/>
        <v>1.176474393</v>
      </c>
      <c r="F32" s="69">
        <f t="shared" si="8"/>
        <v>1.21180491</v>
      </c>
      <c r="G32" s="69">
        <f t="shared" ref="G32:G35" si="10">MEDIAN(C5:F5)</f>
        <v>3.265696</v>
      </c>
      <c r="H32" s="69">
        <f t="shared" ref="H32:H35" si="11">MEDIAN(G5:J5)</f>
        <v>3.839715</v>
      </c>
      <c r="I32" s="69">
        <f t="shared" ref="I32:I35" si="12">H32/G32</f>
        <v>1.175772332</v>
      </c>
      <c r="J32" s="69">
        <f t="shared" ref="J32:J35" si="13">STDEV(C5:F5)</f>
        <v>0.4330033826</v>
      </c>
      <c r="K32" s="69">
        <f t="shared" ref="K32:K35" si="14">STDEV(G5:J5)</f>
        <v>0.46085806</v>
      </c>
    </row>
    <row r="33">
      <c r="B33" s="64" t="s">
        <v>28</v>
      </c>
      <c r="C33" s="69">
        <f t="shared" ref="C33:F33" si="9">G6/C6</f>
        <v>1.127230152</v>
      </c>
      <c r="D33" s="69">
        <f t="shared" si="9"/>
        <v>1.124445134</v>
      </c>
      <c r="E33" s="69">
        <f t="shared" si="9"/>
        <v>1.124805324</v>
      </c>
      <c r="F33" s="69">
        <f t="shared" si="9"/>
        <v>1.07746785</v>
      </c>
      <c r="G33" s="69">
        <f t="shared" si="10"/>
        <v>7.5476615</v>
      </c>
      <c r="H33" s="69">
        <f t="shared" si="11"/>
        <v>8.4881895</v>
      </c>
      <c r="I33" s="69">
        <f t="shared" si="12"/>
        <v>1.124611842</v>
      </c>
      <c r="J33" s="69">
        <f t="shared" si="13"/>
        <v>1.466648213</v>
      </c>
      <c r="K33" s="69">
        <f t="shared" si="14"/>
        <v>1.766830781</v>
      </c>
    </row>
    <row r="34">
      <c r="B34" s="64" t="s">
        <v>30</v>
      </c>
      <c r="C34" s="69">
        <f t="shared" ref="C34:F34" si="15">G7/C7</f>
        <v>0.9436721489</v>
      </c>
      <c r="D34" s="69">
        <f t="shared" si="15"/>
        <v>0.9513928039</v>
      </c>
      <c r="E34" s="69">
        <f t="shared" si="15"/>
        <v>0.9754798686</v>
      </c>
      <c r="F34" s="69">
        <f t="shared" si="15"/>
        <v>1.014422955</v>
      </c>
      <c r="G34" s="69">
        <f t="shared" si="10"/>
        <v>2.2670145</v>
      </c>
      <c r="H34" s="69">
        <f t="shared" si="11"/>
        <v>2.1814765</v>
      </c>
      <c r="I34" s="69">
        <f t="shared" si="12"/>
        <v>0.9622684372</v>
      </c>
      <c r="J34" s="69">
        <f t="shared" si="13"/>
        <v>0.5350724632</v>
      </c>
      <c r="K34" s="69">
        <f t="shared" si="14"/>
        <v>0.4561730411</v>
      </c>
    </row>
    <row r="35">
      <c r="B35" s="64" t="s">
        <v>31</v>
      </c>
      <c r="C35" s="69">
        <f t="shared" ref="C35:F35" si="16">G8/C8</f>
        <v>1.046895474</v>
      </c>
      <c r="D35" s="69">
        <f t="shared" si="16"/>
        <v>1.041872921</v>
      </c>
      <c r="E35" s="69">
        <f t="shared" si="16"/>
        <v>1.033582025</v>
      </c>
      <c r="F35" s="69">
        <f t="shared" si="16"/>
        <v>1.030760067</v>
      </c>
      <c r="G35" s="69">
        <f t="shared" si="10"/>
        <v>6.048427</v>
      </c>
      <c r="H35" s="69">
        <f t="shared" si="11"/>
        <v>6.314867</v>
      </c>
      <c r="I35" s="69">
        <f t="shared" si="12"/>
        <v>1.044051123</v>
      </c>
      <c r="J35" s="69">
        <f t="shared" si="13"/>
        <v>0.08638549621</v>
      </c>
      <c r="K35" s="69">
        <f t="shared" si="14"/>
        <v>0.1116770318</v>
      </c>
    </row>
    <row r="36">
      <c r="B36" s="27"/>
      <c r="C36" s="27"/>
      <c r="D36" s="27"/>
      <c r="E36" s="27"/>
      <c r="F36" s="27"/>
      <c r="G36" s="27"/>
      <c r="H36" s="27"/>
      <c r="I36" s="27"/>
      <c r="J36" s="27"/>
    </row>
    <row r="37">
      <c r="B37" s="62" t="s">
        <v>81</v>
      </c>
      <c r="F37" s="27"/>
      <c r="G37" s="27"/>
      <c r="H37" s="27"/>
      <c r="I37" s="27"/>
      <c r="J37" s="27"/>
    </row>
    <row r="38">
      <c r="B38" s="27"/>
      <c r="C38" s="63"/>
      <c r="D38" s="63"/>
      <c r="E38" s="63"/>
      <c r="F38" s="63"/>
      <c r="G38" s="63"/>
      <c r="H38" s="63"/>
      <c r="I38" s="63"/>
      <c r="J38" s="63"/>
    </row>
    <row r="39">
      <c r="B39" s="70"/>
      <c r="C39" s="71" t="s">
        <v>82</v>
      </c>
      <c r="D39" s="72" t="s">
        <v>40</v>
      </c>
      <c r="E39" s="73" t="s">
        <v>82</v>
      </c>
      <c r="F39" s="74"/>
      <c r="G39" s="73" t="s">
        <v>40</v>
      </c>
      <c r="H39" s="74"/>
      <c r="I39" s="71" t="s">
        <v>82</v>
      </c>
      <c r="J39" s="72" t="s">
        <v>40</v>
      </c>
    </row>
    <row r="40">
      <c r="B40" s="65"/>
      <c r="C40" s="71" t="s">
        <v>83</v>
      </c>
      <c r="D40" s="71" t="s">
        <v>84</v>
      </c>
      <c r="E40" s="71" t="s">
        <v>85</v>
      </c>
      <c r="F40" s="71" t="s">
        <v>86</v>
      </c>
      <c r="G40" s="71" t="s">
        <v>85</v>
      </c>
      <c r="H40" s="71" t="s">
        <v>86</v>
      </c>
      <c r="I40" s="71" t="s">
        <v>4</v>
      </c>
      <c r="J40" s="71" t="s">
        <v>4</v>
      </c>
    </row>
    <row r="41">
      <c r="B41" s="64" t="s">
        <v>87</v>
      </c>
      <c r="C41" s="69">
        <f>MEDIAN(D12)</f>
        <v>17</v>
      </c>
      <c r="D41" s="69">
        <f>MEDIAN(F12)</f>
        <v>15</v>
      </c>
      <c r="E41" s="69">
        <f>MIN(D12)</f>
        <v>17</v>
      </c>
      <c r="F41" s="69">
        <f>MAX(D12)</f>
        <v>17</v>
      </c>
      <c r="G41" s="69">
        <f>MIN(F12)</f>
        <v>15</v>
      </c>
      <c r="H41" s="69">
        <f>MAX(F12)</f>
        <v>15</v>
      </c>
      <c r="I41" s="75" t="s">
        <v>26</v>
      </c>
      <c r="J41" s="75" t="s">
        <v>26</v>
      </c>
    </row>
    <row r="42">
      <c r="B42" s="64" t="s">
        <v>88</v>
      </c>
      <c r="C42" s="69">
        <f>MEDIAN(E13:E27)</f>
        <v>126</v>
      </c>
      <c r="D42" s="69">
        <f>MEDIAN(G13:G27)</f>
        <v>116</v>
      </c>
      <c r="E42" s="69">
        <f>MIN(E13:E27)</f>
        <v>63</v>
      </c>
      <c r="F42" s="69">
        <f>MAX(E13:E27)</f>
        <v>251</v>
      </c>
      <c r="G42" s="69">
        <f>MIN(G13:G27)</f>
        <v>58</v>
      </c>
      <c r="H42" s="69">
        <f>MAX(G13:G27)</f>
        <v>226</v>
      </c>
      <c r="I42" s="69">
        <f>STDEV(E13:E27)</f>
        <v>56.67560154</v>
      </c>
      <c r="J42" s="69">
        <f>STDEV(G13:G27)</f>
        <v>51.33707469</v>
      </c>
    </row>
    <row r="43">
      <c r="B43" s="27"/>
      <c r="C43" s="27"/>
      <c r="D43" s="27"/>
      <c r="E43" s="27"/>
      <c r="F43" s="27"/>
      <c r="G43" s="27"/>
      <c r="H43" s="27"/>
      <c r="I43" s="27"/>
      <c r="J43" s="27"/>
    </row>
    <row r="44">
      <c r="B44" s="63"/>
      <c r="C44" s="76" t="s">
        <v>83</v>
      </c>
      <c r="D44" s="58" t="s">
        <v>89</v>
      </c>
      <c r="E44" s="58" t="s">
        <v>90</v>
      </c>
      <c r="F44" s="58" t="s">
        <v>4</v>
      </c>
      <c r="G44" s="27"/>
      <c r="H44" s="27"/>
      <c r="I44" s="27"/>
      <c r="J44" s="27"/>
    </row>
    <row r="45">
      <c r="B45" s="64" t="s">
        <v>36</v>
      </c>
      <c r="C45" s="69">
        <f>MEDIAN(H12:H27)</f>
        <v>0.9113756614</v>
      </c>
      <c r="D45" s="69">
        <f>MIN(H12:H27)</f>
        <v>0.8823529412</v>
      </c>
      <c r="E45" s="69">
        <f>MAX(H12:H27)</f>
        <v>0.9523809524</v>
      </c>
      <c r="F45" s="69">
        <f>STDEV(H12:H27)</f>
        <v>0.01560153556</v>
      </c>
      <c r="G45" s="27"/>
      <c r="H45" s="27"/>
      <c r="I45" s="27"/>
      <c r="J45" s="27"/>
    </row>
    <row r="46">
      <c r="G46" s="27"/>
      <c r="H46" s="27"/>
      <c r="I46" s="27"/>
      <c r="J46" s="27"/>
    </row>
  </sheetData>
  <mergeCells count="6">
    <mergeCell ref="B2:E2"/>
    <mergeCell ref="F10:G10"/>
    <mergeCell ref="B29:E29"/>
    <mergeCell ref="B37:E37"/>
    <mergeCell ref="E39:F39"/>
    <mergeCell ref="G39:H39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2">
      <c r="B2" s="22" t="s">
        <v>130</v>
      </c>
    </row>
    <row r="4">
      <c r="B4" s="23"/>
      <c r="C4" s="41" t="s">
        <v>131</v>
      </c>
      <c r="D4" s="41" t="s">
        <v>60</v>
      </c>
      <c r="E4" s="41" t="s">
        <v>92</v>
      </c>
      <c r="F4" s="41" t="s">
        <v>61</v>
      </c>
      <c r="G4" s="41" t="s">
        <v>62</v>
      </c>
      <c r="H4" s="41" t="s">
        <v>93</v>
      </c>
    </row>
    <row r="5">
      <c r="B5" s="28" t="s">
        <v>132</v>
      </c>
      <c r="C5" s="43">
        <v>1.751276</v>
      </c>
      <c r="D5" s="43">
        <v>3.74991</v>
      </c>
      <c r="E5" s="43">
        <v>3.806483</v>
      </c>
      <c r="F5" s="43">
        <v>2.224546</v>
      </c>
      <c r="G5" s="43">
        <v>5.414758</v>
      </c>
      <c r="H5" s="43">
        <v>5.414758</v>
      </c>
      <c r="J5" s="21">
        <f t="shared" ref="J5:L5" si="1">F5/C5</f>
        <v>1.270242954</v>
      </c>
      <c r="K5" s="21">
        <f t="shared" si="1"/>
        <v>1.443970122</v>
      </c>
      <c r="L5" s="21">
        <f t="shared" si="1"/>
        <v>1.42250944</v>
      </c>
    </row>
    <row r="6">
      <c r="B6" s="28" t="s">
        <v>133</v>
      </c>
      <c r="C6" s="43">
        <v>3.011345</v>
      </c>
      <c r="D6" s="43">
        <v>3.845626</v>
      </c>
      <c r="E6" s="43">
        <v>5.276763</v>
      </c>
      <c r="F6" s="43">
        <v>3.497826</v>
      </c>
      <c r="G6" s="43">
        <v>4.603039</v>
      </c>
      <c r="H6" s="43">
        <v>6.035005</v>
      </c>
      <c r="J6" s="21">
        <f t="shared" ref="J6:L6" si="2">F6/C6</f>
        <v>1.161549407</v>
      </c>
      <c r="K6" s="21">
        <f t="shared" si="2"/>
        <v>1.19695441</v>
      </c>
      <c r="L6" s="21">
        <f t="shared" si="2"/>
        <v>1.143694534</v>
      </c>
    </row>
    <row r="7">
      <c r="B7" s="28" t="s">
        <v>134</v>
      </c>
      <c r="C7" s="43">
        <v>1.254941</v>
      </c>
      <c r="D7" s="43">
        <v>2.955837</v>
      </c>
      <c r="E7" s="43">
        <v>2.735574</v>
      </c>
      <c r="F7" s="43">
        <v>1.280506</v>
      </c>
      <c r="G7" s="43">
        <v>2.736424</v>
      </c>
      <c r="H7" s="43">
        <v>2.555159</v>
      </c>
    </row>
    <row r="8">
      <c r="B8" s="28" t="s">
        <v>135</v>
      </c>
      <c r="C8" s="43">
        <v>2.688967</v>
      </c>
      <c r="D8" s="43">
        <v>2.35868</v>
      </c>
      <c r="E8" s="43">
        <v>3.22178</v>
      </c>
      <c r="F8" s="43">
        <v>2.770702</v>
      </c>
      <c r="G8" s="43">
        <v>2.195448</v>
      </c>
      <c r="H8" s="43">
        <v>3.10972</v>
      </c>
    </row>
    <row r="9">
      <c r="B9" s="27"/>
      <c r="C9" s="27"/>
      <c r="D9" s="27"/>
      <c r="E9" s="27"/>
      <c r="F9" s="27"/>
      <c r="G9" s="27"/>
      <c r="H9" s="27"/>
    </row>
    <row r="10">
      <c r="B10" s="27" t="s">
        <v>128</v>
      </c>
      <c r="C10" s="32"/>
      <c r="D10" s="32"/>
      <c r="E10" s="32"/>
      <c r="F10" s="33" t="s">
        <v>68</v>
      </c>
      <c r="G10" s="34"/>
      <c r="H10" s="27"/>
    </row>
    <row r="11">
      <c r="B11" s="28" t="s">
        <v>41</v>
      </c>
      <c r="C11" s="23" t="s">
        <v>42</v>
      </c>
      <c r="D11" s="23" t="s">
        <v>136</v>
      </c>
      <c r="E11" s="23" t="s">
        <v>137</v>
      </c>
      <c r="F11" s="23" t="s">
        <v>138</v>
      </c>
      <c r="G11" s="59" t="s">
        <v>137</v>
      </c>
      <c r="H11" s="27"/>
    </row>
    <row r="12">
      <c r="B12" s="28" t="s">
        <v>94</v>
      </c>
      <c r="C12" s="43">
        <v>1.0</v>
      </c>
      <c r="D12" s="43">
        <v>35.0</v>
      </c>
      <c r="E12" s="23" t="s">
        <v>26</v>
      </c>
      <c r="F12" s="43">
        <v>32.0</v>
      </c>
      <c r="G12" s="23" t="s">
        <v>26</v>
      </c>
      <c r="H12" s="60">
        <f t="shared" ref="H12:H14" si="3">F12/D12</f>
        <v>0.9142857143</v>
      </c>
      <c r="K12" s="27"/>
      <c r="L12" s="27" t="s">
        <v>20</v>
      </c>
      <c r="M12" s="27" t="s">
        <v>18</v>
      </c>
      <c r="N12" s="27" t="s">
        <v>17</v>
      </c>
      <c r="O12" s="27" t="s">
        <v>65</v>
      </c>
    </row>
    <row r="13">
      <c r="B13" s="28" t="s">
        <v>95</v>
      </c>
      <c r="C13" s="43">
        <v>1.0</v>
      </c>
      <c r="D13" s="43">
        <v>27.0</v>
      </c>
      <c r="E13" s="23" t="s">
        <v>26</v>
      </c>
      <c r="F13" s="43">
        <v>24.0</v>
      </c>
      <c r="G13" s="23" t="s">
        <v>26</v>
      </c>
      <c r="H13" s="60">
        <f t="shared" si="3"/>
        <v>0.8888888889</v>
      </c>
      <c r="K13" s="27" t="s">
        <v>25</v>
      </c>
      <c r="L13" s="60">
        <f t="shared" ref="L13:L14" si="4">MEDIAN(J5:L5)</f>
        <v>1.42250944</v>
      </c>
      <c r="M13" s="60">
        <f t="shared" ref="M13:M14" si="5">MIN(J5:L5)</f>
        <v>1.270242954</v>
      </c>
      <c r="N13" s="60">
        <f t="shared" ref="N13:N14" si="6">MAX(J5:L5)</f>
        <v>1.443970122</v>
      </c>
      <c r="O13" s="60">
        <f t="shared" ref="O13:O14" si="7">STDEV(J5:L5)</f>
        <v>0.09471604254</v>
      </c>
    </row>
    <row r="14">
      <c r="B14" s="28" t="s">
        <v>96</v>
      </c>
      <c r="C14" s="43">
        <v>1.0</v>
      </c>
      <c r="D14" s="43">
        <v>28.0</v>
      </c>
      <c r="E14" s="23" t="s">
        <v>26</v>
      </c>
      <c r="F14" s="43">
        <v>26.0</v>
      </c>
      <c r="G14" s="23" t="s">
        <v>26</v>
      </c>
      <c r="H14" s="60">
        <f t="shared" si="3"/>
        <v>0.9285714286</v>
      </c>
      <c r="K14" s="27" t="s">
        <v>28</v>
      </c>
      <c r="L14" s="60">
        <f t="shared" si="4"/>
        <v>1.161549407</v>
      </c>
      <c r="M14" s="60">
        <f t="shared" si="5"/>
        <v>1.143694534</v>
      </c>
      <c r="N14" s="60">
        <f t="shared" si="6"/>
        <v>1.19695441</v>
      </c>
      <c r="O14" s="60">
        <f t="shared" si="7"/>
        <v>0.02710757926</v>
      </c>
    </row>
    <row r="15">
      <c r="B15" s="56" t="s">
        <v>97</v>
      </c>
      <c r="C15" s="43">
        <v>0.0</v>
      </c>
      <c r="D15" s="23" t="s">
        <v>26</v>
      </c>
      <c r="E15" s="43">
        <v>40.0</v>
      </c>
      <c r="F15" s="23" t="s">
        <v>26</v>
      </c>
      <c r="G15" s="43">
        <v>37.0</v>
      </c>
      <c r="H15" s="60">
        <f t="shared" ref="H15:H19" si="8">G15/E15</f>
        <v>0.925</v>
      </c>
    </row>
    <row r="16">
      <c r="B16" s="28" t="s">
        <v>98</v>
      </c>
      <c r="C16" s="43">
        <v>0.0</v>
      </c>
      <c r="D16" s="23" t="s">
        <v>26</v>
      </c>
      <c r="E16" s="43">
        <v>63.0</v>
      </c>
      <c r="F16" s="23" t="s">
        <v>26</v>
      </c>
      <c r="G16" s="43">
        <v>58.0</v>
      </c>
      <c r="H16" s="60">
        <f t="shared" si="8"/>
        <v>0.9206349206</v>
      </c>
    </row>
    <row r="17">
      <c r="B17" s="28" t="s">
        <v>99</v>
      </c>
      <c r="C17" s="43">
        <v>0.0</v>
      </c>
      <c r="D17" s="23" t="s">
        <v>26</v>
      </c>
      <c r="E17" s="43">
        <v>63.0</v>
      </c>
      <c r="F17" s="23" t="s">
        <v>26</v>
      </c>
      <c r="G17" s="43">
        <v>58.0</v>
      </c>
      <c r="H17" s="60">
        <f t="shared" si="8"/>
        <v>0.9206349206</v>
      </c>
    </row>
    <row r="18">
      <c r="B18" s="56" t="s">
        <v>100</v>
      </c>
      <c r="C18" s="43">
        <v>0.0</v>
      </c>
      <c r="D18" s="23" t="s">
        <v>26</v>
      </c>
      <c r="E18" s="43">
        <v>64.0</v>
      </c>
      <c r="F18" s="23" t="s">
        <v>26</v>
      </c>
      <c r="G18" s="43">
        <v>58.0</v>
      </c>
      <c r="H18" s="60">
        <f t="shared" si="8"/>
        <v>0.90625</v>
      </c>
    </row>
    <row r="19">
      <c r="B19" s="56" t="s">
        <v>101</v>
      </c>
      <c r="C19" s="43">
        <v>0.0</v>
      </c>
      <c r="D19" s="23" t="s">
        <v>26</v>
      </c>
      <c r="E19" s="43">
        <v>101.0</v>
      </c>
      <c r="F19" s="23" t="s">
        <v>26</v>
      </c>
      <c r="G19" s="43">
        <v>92.0</v>
      </c>
      <c r="H19" s="60">
        <f t="shared" si="8"/>
        <v>0.9108910891</v>
      </c>
    </row>
    <row r="21">
      <c r="B21" s="62" t="s">
        <v>72</v>
      </c>
      <c r="F21" s="27"/>
      <c r="G21" s="27"/>
      <c r="H21" s="27"/>
      <c r="I21" s="27"/>
      <c r="J21" s="27"/>
    </row>
    <row r="22">
      <c r="B22" s="63"/>
      <c r="C22" s="63"/>
      <c r="D22" s="63"/>
      <c r="E22" s="63"/>
      <c r="F22" s="63"/>
      <c r="G22" s="63"/>
      <c r="H22" s="63"/>
      <c r="I22" s="63"/>
      <c r="J22" s="27"/>
    </row>
    <row r="23">
      <c r="B23" s="64"/>
      <c r="C23" s="65" t="s">
        <v>73</v>
      </c>
      <c r="D23" s="66" t="s">
        <v>74</v>
      </c>
      <c r="E23" s="77" t="s">
        <v>102</v>
      </c>
      <c r="F23" s="65" t="s">
        <v>75</v>
      </c>
      <c r="G23" s="65" t="s">
        <v>76</v>
      </c>
      <c r="H23" s="65" t="s">
        <v>77</v>
      </c>
      <c r="I23" s="65" t="s">
        <v>78</v>
      </c>
      <c r="J23" s="67" t="s">
        <v>79</v>
      </c>
    </row>
    <row r="24">
      <c r="B24" s="68" t="s">
        <v>25</v>
      </c>
      <c r="C24" s="69">
        <f t="shared" ref="C24:E24" si="9">F5/C5</f>
        <v>1.270242954</v>
      </c>
      <c r="D24" s="69">
        <f t="shared" si="9"/>
        <v>1.443970122</v>
      </c>
      <c r="E24" s="69">
        <f t="shared" si="9"/>
        <v>1.42250944</v>
      </c>
      <c r="F24" s="69">
        <f t="shared" ref="F24:F27" si="11">MEDIAN(C5:E5)</f>
        <v>3.74991</v>
      </c>
      <c r="G24" s="69">
        <f t="shared" ref="G24:G27" si="12">MEDIAN(F5:H5)</f>
        <v>5.414758</v>
      </c>
      <c r="H24" s="69">
        <f t="shared" ref="H24:H27" si="13">G24/F24</f>
        <v>1.443970122</v>
      </c>
      <c r="I24" s="69">
        <f t="shared" ref="I24:I27" si="14">STDEV(C5:E5)</f>
        <v>1.17058491</v>
      </c>
      <c r="J24" s="69">
        <f t="shared" ref="J24:J27" si="15">STDEV(F5:H5)</f>
        <v>1.841869757</v>
      </c>
    </row>
    <row r="25">
      <c r="B25" s="64" t="s">
        <v>28</v>
      </c>
      <c r="C25" s="69">
        <f t="shared" ref="C25:E25" si="10">F6/C6</f>
        <v>1.161549407</v>
      </c>
      <c r="D25" s="69">
        <f t="shared" si="10"/>
        <v>1.19695441</v>
      </c>
      <c r="E25" s="69">
        <f t="shared" si="10"/>
        <v>1.143694534</v>
      </c>
      <c r="F25" s="69">
        <f t="shared" si="11"/>
        <v>3.845626</v>
      </c>
      <c r="G25" s="69">
        <f t="shared" si="12"/>
        <v>4.603039</v>
      </c>
      <c r="H25" s="69">
        <f t="shared" si="13"/>
        <v>1.19695441</v>
      </c>
      <c r="I25" s="69">
        <f t="shared" si="14"/>
        <v>1.145738235</v>
      </c>
      <c r="J25" s="69">
        <f t="shared" si="15"/>
        <v>1.272091433</v>
      </c>
    </row>
    <row r="26">
      <c r="B26" s="64" t="s">
        <v>30</v>
      </c>
      <c r="C26" s="69">
        <f t="shared" ref="C26:E26" si="16">F7/C7</f>
        <v>1.020371476</v>
      </c>
      <c r="D26" s="69">
        <f t="shared" si="16"/>
        <v>0.9257695874</v>
      </c>
      <c r="E26" s="69">
        <f t="shared" si="16"/>
        <v>0.9340485763</v>
      </c>
      <c r="F26" s="69">
        <f t="shared" si="11"/>
        <v>2.735574</v>
      </c>
      <c r="G26" s="69">
        <f t="shared" si="12"/>
        <v>2.555159</v>
      </c>
      <c r="H26" s="69">
        <f t="shared" si="13"/>
        <v>0.9340485763</v>
      </c>
      <c r="I26" s="69">
        <f t="shared" si="14"/>
        <v>0.9250078444</v>
      </c>
      <c r="J26" s="69">
        <f t="shared" si="15"/>
        <v>0.793441291</v>
      </c>
    </row>
    <row r="27">
      <c r="B27" s="64" t="s">
        <v>31</v>
      </c>
      <c r="C27" s="69">
        <f t="shared" ref="C27:E27" si="17">F8/C8</f>
        <v>1.030396431</v>
      </c>
      <c r="D27" s="69">
        <f t="shared" si="17"/>
        <v>0.9307951905</v>
      </c>
      <c r="E27" s="69">
        <f t="shared" si="17"/>
        <v>0.9652179851</v>
      </c>
      <c r="F27" s="69">
        <f t="shared" si="11"/>
        <v>2.688967</v>
      </c>
      <c r="G27" s="69">
        <f t="shared" si="12"/>
        <v>2.770702</v>
      </c>
      <c r="H27" s="69">
        <f t="shared" si="13"/>
        <v>1.030396431</v>
      </c>
      <c r="I27" s="69">
        <f t="shared" si="14"/>
        <v>0.435492213</v>
      </c>
      <c r="J27" s="69">
        <f t="shared" si="15"/>
        <v>0.4621947026</v>
      </c>
    </row>
    <row r="28">
      <c r="B28" s="27"/>
      <c r="C28" s="27"/>
      <c r="D28" s="27"/>
      <c r="E28" s="27"/>
      <c r="F28" s="27"/>
      <c r="G28" s="27"/>
      <c r="H28" s="27"/>
      <c r="I28" s="27"/>
      <c r="J28" s="27"/>
    </row>
    <row r="29">
      <c r="B29" s="62" t="s">
        <v>81</v>
      </c>
      <c r="F29" s="27"/>
      <c r="G29" s="27"/>
      <c r="H29" s="27"/>
      <c r="I29" s="27"/>
      <c r="J29" s="27"/>
    </row>
    <row r="30">
      <c r="B30" s="27"/>
      <c r="C30" s="63"/>
      <c r="D30" s="63"/>
      <c r="E30" s="63"/>
      <c r="F30" s="63"/>
      <c r="G30" s="63"/>
      <c r="H30" s="63"/>
      <c r="I30" s="63"/>
      <c r="J30" s="63"/>
    </row>
    <row r="31">
      <c r="B31" s="70"/>
      <c r="C31" s="71" t="s">
        <v>82</v>
      </c>
      <c r="D31" s="72" t="s">
        <v>40</v>
      </c>
      <c r="E31" s="73" t="s">
        <v>82</v>
      </c>
      <c r="F31" s="74"/>
      <c r="G31" s="73" t="s">
        <v>40</v>
      </c>
      <c r="H31" s="74"/>
      <c r="I31" s="71" t="s">
        <v>82</v>
      </c>
      <c r="J31" s="72" t="s">
        <v>40</v>
      </c>
    </row>
    <row r="32">
      <c r="B32" s="65"/>
      <c r="C32" s="71" t="s">
        <v>83</v>
      </c>
      <c r="D32" s="71" t="s">
        <v>84</v>
      </c>
      <c r="E32" s="71" t="s">
        <v>85</v>
      </c>
      <c r="F32" s="71" t="s">
        <v>86</v>
      </c>
      <c r="G32" s="71" t="s">
        <v>85</v>
      </c>
      <c r="H32" s="71" t="s">
        <v>86</v>
      </c>
      <c r="I32" s="71" t="s">
        <v>4</v>
      </c>
      <c r="J32" s="71" t="s">
        <v>4</v>
      </c>
    </row>
    <row r="33">
      <c r="B33" s="64" t="s">
        <v>87</v>
      </c>
      <c r="C33" s="69">
        <f>MEDIAN(D12:D14)</f>
        <v>28</v>
      </c>
      <c r="D33" s="69">
        <f>MEDIAN(F12:F14)</f>
        <v>26</v>
      </c>
      <c r="E33" s="69">
        <f>MIN(D12:D14)</f>
        <v>27</v>
      </c>
      <c r="F33" s="69">
        <f>MAX(D12:D14)</f>
        <v>35</v>
      </c>
      <c r="G33" s="69">
        <f>MIN(F12:F14)</f>
        <v>24</v>
      </c>
      <c r="H33" s="69">
        <f>MAX(F12:F14)</f>
        <v>32</v>
      </c>
      <c r="I33" s="75">
        <f>STDEV(D12:D14)</f>
        <v>4.358898944</v>
      </c>
      <c r="J33" s="75">
        <f>STDEV(F12:F14)</f>
        <v>4.163331999</v>
      </c>
    </row>
    <row r="34">
      <c r="B34" s="64" t="s">
        <v>88</v>
      </c>
      <c r="C34" s="69">
        <f>MEDIAN(E15:E19)</f>
        <v>63</v>
      </c>
      <c r="D34" s="69">
        <f>MEDIAN(G15:G19)</f>
        <v>58</v>
      </c>
      <c r="E34" s="69">
        <f>MIN(E15:E19)</f>
        <v>40</v>
      </c>
      <c r="F34" s="69">
        <f>MAX(E15:E19)</f>
        <v>101</v>
      </c>
      <c r="G34" s="69">
        <f>MIN(G15:G19)</f>
        <v>37</v>
      </c>
      <c r="H34" s="69">
        <f>MAX(G15:G19)</f>
        <v>92</v>
      </c>
      <c r="I34" s="69">
        <f>STDEV(E15:E19)</f>
        <v>21.92487172</v>
      </c>
      <c r="J34" s="69">
        <f>STDEV(G15:G19)</f>
        <v>19.76866207</v>
      </c>
    </row>
    <row r="35">
      <c r="B35" s="27"/>
      <c r="C35" s="27"/>
      <c r="D35" s="27"/>
      <c r="E35" s="27"/>
      <c r="F35" s="27"/>
      <c r="G35" s="27"/>
      <c r="H35" s="27"/>
      <c r="I35" s="27"/>
      <c r="J35" s="27"/>
    </row>
    <row r="36">
      <c r="B36" s="63"/>
      <c r="C36" s="76" t="s">
        <v>83</v>
      </c>
      <c r="D36" s="58" t="s">
        <v>89</v>
      </c>
      <c r="E36" s="58" t="s">
        <v>90</v>
      </c>
      <c r="F36" s="58" t="s">
        <v>4</v>
      </c>
      <c r="G36" s="27"/>
      <c r="H36" s="27"/>
      <c r="I36" s="27"/>
      <c r="J36" s="27"/>
    </row>
    <row r="37">
      <c r="B37" s="64" t="s">
        <v>36</v>
      </c>
      <c r="C37" s="69">
        <f>MEDIAN(H12:H19)</f>
        <v>0.9174603175</v>
      </c>
      <c r="D37" s="69">
        <f>MIN(H12:H19)</f>
        <v>0.8888888889</v>
      </c>
      <c r="E37" s="69">
        <f>MAX(H12:H19)</f>
        <v>0.9285714286</v>
      </c>
      <c r="F37" s="69">
        <f>STDEV(H12:H19)</f>
        <v>0.01265194753</v>
      </c>
      <c r="G37" s="27"/>
      <c r="H37" s="27"/>
      <c r="I37" s="27"/>
      <c r="J37" s="27"/>
    </row>
  </sheetData>
  <mergeCells count="6">
    <mergeCell ref="B2:E2"/>
    <mergeCell ref="F10:G10"/>
    <mergeCell ref="B21:E21"/>
    <mergeCell ref="B29:E29"/>
    <mergeCell ref="E31:F31"/>
    <mergeCell ref="G31:H3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2">
      <c r="B2" s="22" t="s">
        <v>139</v>
      </c>
    </row>
    <row r="3">
      <c r="B3" s="27"/>
      <c r="C3" s="32"/>
      <c r="D3" s="32"/>
      <c r="E3" s="32"/>
      <c r="F3" s="32"/>
      <c r="G3" s="32"/>
      <c r="H3" s="32"/>
    </row>
    <row r="4">
      <c r="B4" s="23"/>
      <c r="C4" s="23" t="s">
        <v>59</v>
      </c>
      <c r="D4" s="23" t="s">
        <v>60</v>
      </c>
      <c r="E4" s="23" t="s">
        <v>92</v>
      </c>
      <c r="F4" s="23" t="s">
        <v>61</v>
      </c>
      <c r="G4" s="23" t="s">
        <v>62</v>
      </c>
      <c r="H4" s="23" t="s">
        <v>93</v>
      </c>
    </row>
    <row r="5">
      <c r="B5" s="28" t="s">
        <v>25</v>
      </c>
      <c r="C5" s="43">
        <v>2.869985</v>
      </c>
      <c r="D5" s="43">
        <v>2.819715</v>
      </c>
      <c r="E5" s="43">
        <v>2.99925</v>
      </c>
      <c r="F5" s="43">
        <v>3.424325</v>
      </c>
      <c r="G5" s="43">
        <v>4.034801</v>
      </c>
      <c r="H5" s="43">
        <v>4.59418</v>
      </c>
      <c r="J5" s="21">
        <f t="shared" ref="J5:L5" si="1">F5/C5</f>
        <v>1.193150835</v>
      </c>
      <c r="K5" s="21">
        <f t="shared" si="1"/>
        <v>1.430925111</v>
      </c>
      <c r="L5" s="21">
        <f t="shared" si="1"/>
        <v>1.531776277</v>
      </c>
    </row>
    <row r="6">
      <c r="B6" s="28" t="s">
        <v>28</v>
      </c>
      <c r="C6" s="43">
        <v>4.16874</v>
      </c>
      <c r="D6" s="43">
        <v>3.529446</v>
      </c>
      <c r="E6" s="43">
        <v>4.99711</v>
      </c>
      <c r="F6" s="43">
        <v>4.959904</v>
      </c>
      <c r="G6" s="43">
        <v>4.59418</v>
      </c>
      <c r="H6" s="43">
        <v>5.512902</v>
      </c>
      <c r="J6" s="21">
        <f t="shared" ref="J6:L6" si="2">F6/C6</f>
        <v>1.189784923</v>
      </c>
      <c r="K6" s="21">
        <f t="shared" si="2"/>
        <v>1.301671707</v>
      </c>
      <c r="L6" s="21">
        <f t="shared" si="2"/>
        <v>1.10321806</v>
      </c>
    </row>
    <row r="7">
      <c r="B7" s="28" t="s">
        <v>30</v>
      </c>
      <c r="C7" s="43">
        <v>2.091197</v>
      </c>
      <c r="D7" s="43">
        <v>2.137235</v>
      </c>
      <c r="E7" s="43">
        <v>2.035087</v>
      </c>
      <c r="F7" s="43">
        <v>2.000559</v>
      </c>
      <c r="G7" s="43">
        <v>2.224175</v>
      </c>
      <c r="H7" s="43">
        <v>1.999725</v>
      </c>
    </row>
    <row r="8">
      <c r="B8" s="28" t="s">
        <v>31</v>
      </c>
      <c r="C8" s="43">
        <v>2.636886</v>
      </c>
      <c r="D8" s="43">
        <v>2.938254</v>
      </c>
      <c r="E8" s="43">
        <v>3.752076</v>
      </c>
      <c r="F8" s="43">
        <v>2.524096</v>
      </c>
      <c r="G8" s="43">
        <v>2.909576</v>
      </c>
      <c r="H8" s="43">
        <v>3.664528</v>
      </c>
    </row>
    <row r="9">
      <c r="B9" s="27"/>
      <c r="C9" s="27"/>
      <c r="D9" s="27"/>
      <c r="E9" s="27"/>
      <c r="F9" s="27"/>
      <c r="G9" s="27"/>
      <c r="H9" s="27"/>
    </row>
    <row r="10">
      <c r="B10" s="27"/>
      <c r="C10" s="27"/>
      <c r="D10" s="27"/>
      <c r="E10" s="27"/>
      <c r="F10" s="27"/>
      <c r="G10" s="27"/>
      <c r="H10" s="27"/>
    </row>
    <row r="11">
      <c r="B11" s="78" t="s">
        <v>128</v>
      </c>
      <c r="C11" s="32"/>
      <c r="D11" s="32"/>
      <c r="E11" s="32"/>
      <c r="F11" s="33" t="s">
        <v>68</v>
      </c>
      <c r="G11" s="34"/>
      <c r="H11" s="27"/>
      <c r="K11" s="27"/>
      <c r="L11" s="27" t="s">
        <v>20</v>
      </c>
      <c r="M11" s="27" t="s">
        <v>18</v>
      </c>
      <c r="N11" s="27" t="s">
        <v>17</v>
      </c>
      <c r="O11" s="27" t="s">
        <v>65</v>
      </c>
    </row>
    <row r="12">
      <c r="B12" s="28" t="s">
        <v>41</v>
      </c>
      <c r="C12" s="23" t="s">
        <v>42</v>
      </c>
      <c r="D12" s="23" t="s">
        <v>43</v>
      </c>
      <c r="E12" s="23" t="s">
        <v>44</v>
      </c>
      <c r="F12" s="23" t="s">
        <v>45</v>
      </c>
      <c r="G12" s="23" t="s">
        <v>44</v>
      </c>
      <c r="H12" s="27"/>
      <c r="K12" s="27" t="s">
        <v>25</v>
      </c>
      <c r="L12" s="60">
        <f t="shared" ref="L12:L13" si="3">MEDIAN(J5:L5)</f>
        <v>1.430925111</v>
      </c>
      <c r="M12" s="60">
        <f t="shared" ref="M12:M13" si="4">MIN(J5:L5)</f>
        <v>1.193150835</v>
      </c>
      <c r="N12" s="60">
        <f t="shared" ref="N12:N13" si="5">MAX(J5:L5)</f>
        <v>1.531776277</v>
      </c>
      <c r="O12" s="60">
        <f t="shared" ref="O12:O13" si="6">STDEV(J5:L5)</f>
        <v>0.1738652515</v>
      </c>
    </row>
    <row r="13">
      <c r="B13" s="28" t="s">
        <v>94</v>
      </c>
      <c r="C13" s="43">
        <v>1.0</v>
      </c>
      <c r="D13" s="43">
        <v>36.0</v>
      </c>
      <c r="E13" s="23" t="s">
        <v>26</v>
      </c>
      <c r="F13" s="43">
        <v>33.0</v>
      </c>
      <c r="G13" s="23" t="s">
        <v>26</v>
      </c>
      <c r="H13" s="60">
        <f t="shared" ref="H13:H15" si="7">F13/D13</f>
        <v>0.9166666667</v>
      </c>
      <c r="K13" s="27" t="s">
        <v>28</v>
      </c>
      <c r="L13" s="60">
        <f t="shared" si="3"/>
        <v>1.189784923</v>
      </c>
      <c r="M13" s="60">
        <f t="shared" si="4"/>
        <v>1.10321806</v>
      </c>
      <c r="N13" s="60">
        <f t="shared" si="5"/>
        <v>1.301671707</v>
      </c>
      <c r="O13" s="60">
        <f t="shared" si="6"/>
        <v>0.09949566512</v>
      </c>
    </row>
    <row r="14">
      <c r="B14" s="28" t="s">
        <v>95</v>
      </c>
      <c r="C14" s="43">
        <v>1.0</v>
      </c>
      <c r="D14" s="43">
        <v>27.0</v>
      </c>
      <c r="E14" s="23" t="s">
        <v>26</v>
      </c>
      <c r="F14" s="43">
        <v>25.0</v>
      </c>
      <c r="G14" s="23" t="s">
        <v>26</v>
      </c>
      <c r="H14" s="60">
        <f t="shared" si="7"/>
        <v>0.9259259259</v>
      </c>
    </row>
    <row r="15">
      <c r="B15" s="28" t="s">
        <v>96</v>
      </c>
      <c r="C15" s="43">
        <v>1.0</v>
      </c>
      <c r="D15" s="43">
        <v>28.0</v>
      </c>
      <c r="E15" s="23" t="s">
        <v>26</v>
      </c>
      <c r="F15" s="43">
        <v>26.0</v>
      </c>
      <c r="G15" s="23" t="s">
        <v>26</v>
      </c>
      <c r="H15" s="60">
        <f t="shared" si="7"/>
        <v>0.9285714286</v>
      </c>
    </row>
    <row r="16">
      <c r="B16" s="56" t="s">
        <v>97</v>
      </c>
      <c r="C16" s="43">
        <v>0.0</v>
      </c>
      <c r="D16" s="23" t="s">
        <v>26</v>
      </c>
      <c r="E16" s="43">
        <v>38.0</v>
      </c>
      <c r="F16" s="23" t="s">
        <v>26</v>
      </c>
      <c r="G16" s="43">
        <v>35.0</v>
      </c>
      <c r="H16" s="60">
        <f t="shared" ref="H16:H20" si="8">G16/E16</f>
        <v>0.9210526316</v>
      </c>
    </row>
    <row r="17">
      <c r="B17" s="28" t="s">
        <v>98</v>
      </c>
      <c r="C17" s="43">
        <v>0.0</v>
      </c>
      <c r="D17" s="23" t="s">
        <v>26</v>
      </c>
      <c r="E17" s="43">
        <v>64.0</v>
      </c>
      <c r="F17" s="23" t="s">
        <v>26</v>
      </c>
      <c r="G17" s="43">
        <v>59.0</v>
      </c>
      <c r="H17" s="60">
        <f t="shared" si="8"/>
        <v>0.921875</v>
      </c>
    </row>
    <row r="18">
      <c r="B18" s="28" t="s">
        <v>99</v>
      </c>
      <c r="C18" s="43">
        <v>0.0</v>
      </c>
      <c r="D18" s="23" t="s">
        <v>26</v>
      </c>
      <c r="E18" s="43">
        <v>64.0</v>
      </c>
      <c r="F18" s="23" t="s">
        <v>26</v>
      </c>
      <c r="G18" s="43">
        <v>59.0</v>
      </c>
      <c r="H18" s="60">
        <f t="shared" si="8"/>
        <v>0.921875</v>
      </c>
    </row>
    <row r="19">
      <c r="B19" s="56" t="s">
        <v>100</v>
      </c>
      <c r="C19" s="43">
        <v>0.0</v>
      </c>
      <c r="D19" s="23" t="s">
        <v>26</v>
      </c>
      <c r="E19" s="43">
        <v>65.0</v>
      </c>
      <c r="F19" s="23" t="s">
        <v>26</v>
      </c>
      <c r="G19" s="43">
        <v>60.0</v>
      </c>
      <c r="H19" s="60">
        <f t="shared" si="8"/>
        <v>0.9230769231</v>
      </c>
    </row>
    <row r="20">
      <c r="B20" s="56" t="s">
        <v>101</v>
      </c>
      <c r="C20" s="43">
        <v>0.0</v>
      </c>
      <c r="D20" s="23" t="s">
        <v>26</v>
      </c>
      <c r="E20" s="43">
        <v>101.0</v>
      </c>
      <c r="F20" s="23" t="s">
        <v>26</v>
      </c>
      <c r="G20" s="43">
        <v>92.0</v>
      </c>
      <c r="H20" s="60">
        <f t="shared" si="8"/>
        <v>0.9108910891</v>
      </c>
    </row>
    <row r="22">
      <c r="B22" s="62" t="s">
        <v>72</v>
      </c>
      <c r="F22" s="27"/>
      <c r="G22" s="27"/>
      <c r="H22" s="27"/>
      <c r="I22" s="27"/>
      <c r="J22" s="27"/>
    </row>
    <row r="23">
      <c r="B23" s="63"/>
      <c r="C23" s="63"/>
      <c r="D23" s="63"/>
      <c r="E23" s="63"/>
      <c r="F23" s="63"/>
      <c r="G23" s="63"/>
      <c r="H23" s="63"/>
      <c r="I23" s="63"/>
      <c r="J23" s="27"/>
    </row>
    <row r="24">
      <c r="B24" s="64"/>
      <c r="C24" s="65" t="s">
        <v>73</v>
      </c>
      <c r="D24" s="66" t="s">
        <v>74</v>
      </c>
      <c r="E24" s="77" t="s">
        <v>102</v>
      </c>
      <c r="F24" s="65" t="s">
        <v>75</v>
      </c>
      <c r="G24" s="65" t="s">
        <v>76</v>
      </c>
      <c r="H24" s="65" t="s">
        <v>77</v>
      </c>
      <c r="I24" s="65" t="s">
        <v>78</v>
      </c>
      <c r="J24" s="67" t="s">
        <v>79</v>
      </c>
    </row>
    <row r="25">
      <c r="B25" s="68" t="s">
        <v>25</v>
      </c>
      <c r="C25" s="69">
        <f t="shared" ref="C25:E25" si="9">F5/C5</f>
        <v>1.193150835</v>
      </c>
      <c r="D25" s="69">
        <f t="shared" si="9"/>
        <v>1.430925111</v>
      </c>
      <c r="E25" s="69">
        <f t="shared" si="9"/>
        <v>1.531776277</v>
      </c>
      <c r="F25" s="69">
        <f t="shared" ref="F25:F28" si="11">MEDIAN(C5:E5)</f>
        <v>2.869985</v>
      </c>
      <c r="G25" s="69">
        <f t="shared" ref="G25:G28" si="12">MEDIAN(F5:H5)</f>
        <v>4.034801</v>
      </c>
      <c r="H25" s="69">
        <f t="shared" ref="H25:H28" si="13">G25/F25</f>
        <v>1.405861355</v>
      </c>
      <c r="I25" s="69">
        <f t="shared" ref="I25:I28" si="14">STDEV(C5:E5)</f>
        <v>0.09261868903</v>
      </c>
      <c r="J25" s="69">
        <f t="shared" ref="J25:J28" si="15">STDEV(F5:H5)</f>
        <v>0.5851134553</v>
      </c>
    </row>
    <row r="26">
      <c r="B26" s="64" t="s">
        <v>28</v>
      </c>
      <c r="C26" s="69">
        <f t="shared" ref="C26:E26" si="10">F6/C6</f>
        <v>1.189784923</v>
      </c>
      <c r="D26" s="69">
        <f t="shared" si="10"/>
        <v>1.301671707</v>
      </c>
      <c r="E26" s="69">
        <f t="shared" si="10"/>
        <v>1.10321806</v>
      </c>
      <c r="F26" s="69">
        <f t="shared" si="11"/>
        <v>4.16874</v>
      </c>
      <c r="G26" s="69">
        <f t="shared" si="12"/>
        <v>4.959904</v>
      </c>
      <c r="H26" s="69">
        <f t="shared" si="13"/>
        <v>1.189784923</v>
      </c>
      <c r="I26" s="69">
        <f t="shared" si="14"/>
        <v>0.7358590549</v>
      </c>
      <c r="J26" s="69">
        <f t="shared" si="15"/>
        <v>0.4625312504</v>
      </c>
    </row>
    <row r="27">
      <c r="B27" s="64" t="s">
        <v>30</v>
      </c>
      <c r="C27" s="69">
        <f t="shared" ref="C27:E27" si="16">F7/C7</f>
        <v>0.9566573594</v>
      </c>
      <c r="D27" s="69">
        <f t="shared" si="16"/>
        <v>1.040678727</v>
      </c>
      <c r="E27" s="69">
        <f t="shared" si="16"/>
        <v>0.9826238387</v>
      </c>
      <c r="F27" s="69">
        <f t="shared" si="11"/>
        <v>2.091197</v>
      </c>
      <c r="G27" s="69">
        <f t="shared" si="12"/>
        <v>2.000559</v>
      </c>
      <c r="H27" s="69">
        <f t="shared" si="13"/>
        <v>0.9566573594</v>
      </c>
      <c r="I27" s="69">
        <f t="shared" si="14"/>
        <v>0.05115669303</v>
      </c>
      <c r="J27" s="69">
        <f t="shared" si="15"/>
        <v>0.129346185</v>
      </c>
    </row>
    <row r="28">
      <c r="B28" s="64" t="s">
        <v>31</v>
      </c>
      <c r="C28" s="69">
        <f t="shared" ref="C28:E28" si="17">F8/C8</f>
        <v>0.9572260613</v>
      </c>
      <c r="D28" s="69">
        <f t="shared" si="17"/>
        <v>0.9902397819</v>
      </c>
      <c r="E28" s="69">
        <f t="shared" si="17"/>
        <v>0.9766667839</v>
      </c>
      <c r="F28" s="69">
        <f t="shared" si="11"/>
        <v>2.938254</v>
      </c>
      <c r="G28" s="69">
        <f t="shared" si="12"/>
        <v>2.909576</v>
      </c>
      <c r="H28" s="69">
        <f t="shared" si="13"/>
        <v>0.9902397819</v>
      </c>
      <c r="I28" s="69">
        <f t="shared" si="14"/>
        <v>0.5768849763</v>
      </c>
      <c r="J28" s="69">
        <f t="shared" si="15"/>
        <v>0.5801052346</v>
      </c>
    </row>
    <row r="29">
      <c r="B29" s="27"/>
      <c r="C29" s="27"/>
      <c r="D29" s="27"/>
      <c r="E29" s="27"/>
      <c r="F29" s="27"/>
      <c r="G29" s="27"/>
      <c r="H29" s="27"/>
      <c r="I29" s="27"/>
      <c r="J29" s="27"/>
    </row>
    <row r="30">
      <c r="B30" s="62" t="s">
        <v>81</v>
      </c>
      <c r="F30" s="27"/>
      <c r="G30" s="27"/>
      <c r="H30" s="27"/>
      <c r="I30" s="27"/>
      <c r="J30" s="27"/>
    </row>
    <row r="31">
      <c r="B31" s="27"/>
      <c r="C31" s="63"/>
      <c r="D31" s="63"/>
      <c r="E31" s="63"/>
      <c r="F31" s="63"/>
      <c r="G31" s="63"/>
      <c r="H31" s="63"/>
      <c r="I31" s="63"/>
      <c r="J31" s="63"/>
    </row>
    <row r="32">
      <c r="B32" s="70"/>
      <c r="C32" s="71" t="s">
        <v>82</v>
      </c>
      <c r="D32" s="72" t="s">
        <v>40</v>
      </c>
      <c r="E32" s="73" t="s">
        <v>82</v>
      </c>
      <c r="F32" s="74"/>
      <c r="G32" s="73" t="s">
        <v>40</v>
      </c>
      <c r="H32" s="74"/>
      <c r="I32" s="71" t="s">
        <v>82</v>
      </c>
      <c r="J32" s="72" t="s">
        <v>40</v>
      </c>
    </row>
    <row r="33">
      <c r="B33" s="65"/>
      <c r="C33" s="71" t="s">
        <v>83</v>
      </c>
      <c r="D33" s="71" t="s">
        <v>84</v>
      </c>
      <c r="E33" s="71" t="s">
        <v>85</v>
      </c>
      <c r="F33" s="71" t="s">
        <v>86</v>
      </c>
      <c r="G33" s="71" t="s">
        <v>85</v>
      </c>
      <c r="H33" s="71" t="s">
        <v>86</v>
      </c>
      <c r="I33" s="71" t="s">
        <v>4</v>
      </c>
      <c r="J33" s="71" t="s">
        <v>4</v>
      </c>
    </row>
    <row r="34">
      <c r="B34" s="64" t="s">
        <v>87</v>
      </c>
      <c r="C34" s="69">
        <f>MEDIAN(D13:D15)</f>
        <v>28</v>
      </c>
      <c r="D34" s="69">
        <f>MEDIAN(F13:F15)</f>
        <v>26</v>
      </c>
      <c r="E34" s="69">
        <f>MIN(D13:D15)</f>
        <v>27</v>
      </c>
      <c r="F34" s="69">
        <f>MAX(D13:D15)</f>
        <v>36</v>
      </c>
      <c r="G34" s="69">
        <f>MIN(F13:F15)</f>
        <v>25</v>
      </c>
      <c r="H34" s="69">
        <f>MAX(F13:F15)</f>
        <v>33</v>
      </c>
      <c r="I34" s="75">
        <f>STDEV(D13:D15)</f>
        <v>4.932882862</v>
      </c>
      <c r="J34" s="75">
        <f>STDEV(F13:F15)</f>
        <v>4.358898944</v>
      </c>
    </row>
    <row r="35">
      <c r="B35" s="64" t="s">
        <v>88</v>
      </c>
      <c r="C35" s="69">
        <f>MEDIAN(E16:E20)</f>
        <v>64</v>
      </c>
      <c r="D35" s="69">
        <f>MEDIAN(G16:G20)</f>
        <v>59</v>
      </c>
      <c r="E35" s="69">
        <f>MIN(E16:E20)</f>
        <v>38</v>
      </c>
      <c r="F35" s="69">
        <f>MAX(E16:E20)</f>
        <v>101</v>
      </c>
      <c r="G35" s="69">
        <f>MIN(G16:G20)</f>
        <v>35</v>
      </c>
      <c r="H35" s="69">
        <f>MAX(G16:G20)</f>
        <v>92</v>
      </c>
      <c r="I35" s="69">
        <f>STDEV(E16:E20)</f>
        <v>22.45662486</v>
      </c>
      <c r="J35" s="69">
        <f>STDEV(G16:G20)</f>
        <v>20.28546278</v>
      </c>
    </row>
    <row r="36">
      <c r="B36" s="27"/>
      <c r="C36" s="27"/>
      <c r="D36" s="27"/>
      <c r="E36" s="27"/>
      <c r="F36" s="27"/>
      <c r="G36" s="27"/>
      <c r="H36" s="27"/>
      <c r="I36" s="27"/>
      <c r="J36" s="27"/>
    </row>
    <row r="37">
      <c r="B37" s="63"/>
      <c r="C37" s="76" t="s">
        <v>83</v>
      </c>
      <c r="D37" s="58" t="s">
        <v>89</v>
      </c>
      <c r="E37" s="58" t="s">
        <v>90</v>
      </c>
      <c r="F37" s="58" t="s">
        <v>4</v>
      </c>
      <c r="G37" s="27"/>
      <c r="H37" s="27"/>
      <c r="I37" s="27"/>
      <c r="J37" s="27"/>
    </row>
    <row r="38">
      <c r="B38" s="64" t="s">
        <v>36</v>
      </c>
      <c r="C38" s="69">
        <f>MEDIAN(H13:H20)</f>
        <v>0.921875</v>
      </c>
      <c r="D38" s="69">
        <f>MIN(H13:H20)</f>
        <v>0.9108910891</v>
      </c>
      <c r="E38" s="69">
        <f>MAX(H13:H20)</f>
        <v>0.9285714286</v>
      </c>
      <c r="F38" s="69">
        <f>STDEV(H13:H20)</f>
        <v>0.005450280432</v>
      </c>
      <c r="G38" s="27"/>
      <c r="H38" s="27"/>
      <c r="I38" s="27"/>
      <c r="J38" s="27"/>
    </row>
  </sheetData>
  <mergeCells count="6">
    <mergeCell ref="B2:E2"/>
    <mergeCell ref="F11:G11"/>
    <mergeCell ref="B22:E22"/>
    <mergeCell ref="B30:E30"/>
    <mergeCell ref="E32:F32"/>
    <mergeCell ref="G32:H3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2">
      <c r="B2" s="22" t="s">
        <v>140</v>
      </c>
    </row>
    <row r="4">
      <c r="B4" s="23"/>
      <c r="C4" s="41" t="s">
        <v>59</v>
      </c>
      <c r="D4" s="41" t="s">
        <v>60</v>
      </c>
      <c r="E4" s="79" t="s">
        <v>92</v>
      </c>
      <c r="F4" s="41" t="s">
        <v>61</v>
      </c>
      <c r="G4" s="41" t="s">
        <v>62</v>
      </c>
      <c r="H4" s="41" t="s">
        <v>93</v>
      </c>
    </row>
    <row r="5">
      <c r="B5" s="28" t="s">
        <v>25</v>
      </c>
      <c r="C5" s="43">
        <v>4.250451</v>
      </c>
      <c r="D5" s="43">
        <v>2.79744</v>
      </c>
      <c r="E5" s="43">
        <v>3.854487</v>
      </c>
      <c r="F5" s="43">
        <v>5.022733</v>
      </c>
      <c r="G5" s="43">
        <v>3.26653</v>
      </c>
      <c r="H5" s="43">
        <v>4.395567</v>
      </c>
      <c r="J5" s="21">
        <f t="shared" ref="J5:L5" si="1">F5/C5</f>
        <v>1.181694131</v>
      </c>
      <c r="K5" s="21">
        <f t="shared" si="1"/>
        <v>1.167685455</v>
      </c>
      <c r="L5" s="21">
        <f t="shared" si="1"/>
        <v>1.140376657</v>
      </c>
    </row>
    <row r="6">
      <c r="B6" s="28" t="s">
        <v>28</v>
      </c>
      <c r="C6" s="43">
        <v>3.776878</v>
      </c>
      <c r="D6" s="43">
        <v>3.564921</v>
      </c>
      <c r="E6" s="43">
        <v>3.982404</v>
      </c>
      <c r="F6" s="43">
        <v>4.23797</v>
      </c>
      <c r="G6" s="43">
        <v>4.122492</v>
      </c>
      <c r="H6" s="43">
        <v>4.751799</v>
      </c>
      <c r="J6" s="21">
        <f t="shared" ref="J6:L6" si="2">F6/C6</f>
        <v>1.122082842</v>
      </c>
      <c r="K6" s="21">
        <f t="shared" si="2"/>
        <v>1.156404868</v>
      </c>
      <c r="L6" s="21">
        <f t="shared" si="2"/>
        <v>1.193198631</v>
      </c>
    </row>
    <row r="7">
      <c r="B7" s="28" t="s">
        <v>30</v>
      </c>
      <c r="C7" s="43">
        <v>2.755768</v>
      </c>
      <c r="D7" s="43">
        <v>2.136972</v>
      </c>
      <c r="E7" s="43">
        <v>3.036464</v>
      </c>
      <c r="F7" s="43">
        <v>2.616991</v>
      </c>
      <c r="G7" s="43">
        <v>2.224664</v>
      </c>
      <c r="H7" s="43">
        <v>2.864749</v>
      </c>
    </row>
    <row r="8">
      <c r="B8" s="28" t="s">
        <v>31</v>
      </c>
      <c r="C8" s="43">
        <v>3.5038</v>
      </c>
      <c r="D8" s="43">
        <v>2.919723</v>
      </c>
      <c r="E8" s="43">
        <v>2.625563</v>
      </c>
      <c r="F8" s="43">
        <v>3.336157</v>
      </c>
      <c r="G8" s="43">
        <v>2.876061</v>
      </c>
      <c r="H8" s="43">
        <v>2.52622</v>
      </c>
    </row>
    <row r="9">
      <c r="B9" s="27"/>
      <c r="C9" s="27"/>
      <c r="D9" s="27"/>
      <c r="E9" s="27"/>
      <c r="F9" s="27"/>
      <c r="G9" s="27"/>
      <c r="H9" s="27"/>
    </row>
    <row r="10">
      <c r="B10" s="27" t="s">
        <v>128</v>
      </c>
      <c r="C10" s="32"/>
      <c r="D10" s="32"/>
      <c r="E10" s="32"/>
      <c r="F10" s="33" t="s">
        <v>68</v>
      </c>
      <c r="G10" s="34"/>
      <c r="H10" s="27"/>
      <c r="J10" s="27"/>
      <c r="K10" s="27" t="s">
        <v>20</v>
      </c>
      <c r="L10" s="27" t="s">
        <v>18</v>
      </c>
      <c r="M10" s="27" t="s">
        <v>17</v>
      </c>
      <c r="N10" s="27" t="s">
        <v>65</v>
      </c>
    </row>
    <row r="11">
      <c r="B11" s="28" t="s">
        <v>41</v>
      </c>
      <c r="C11" s="23" t="s">
        <v>42</v>
      </c>
      <c r="D11" s="23" t="s">
        <v>43</v>
      </c>
      <c r="E11" s="23" t="s">
        <v>44</v>
      </c>
      <c r="F11" s="23" t="s">
        <v>45</v>
      </c>
      <c r="G11" s="23" t="s">
        <v>44</v>
      </c>
      <c r="H11" s="27"/>
      <c r="J11" s="27" t="s">
        <v>25</v>
      </c>
      <c r="K11" s="60">
        <f t="shared" ref="K11:K12" si="3">MEDIAN(J5:L5)</f>
        <v>1.167685455</v>
      </c>
      <c r="L11" s="60">
        <f t="shared" ref="L11:L12" si="4">MIN(J5:L5)</f>
        <v>1.140376657</v>
      </c>
      <c r="M11" s="60">
        <f t="shared" ref="M11:M12" si="5">MAX(J5:L5)</f>
        <v>1.181694131</v>
      </c>
      <c r="N11" s="60">
        <f t="shared" ref="N11:N12" si="6">STDEV(J5:L5)</f>
        <v>0.02101248469</v>
      </c>
    </row>
    <row r="12">
      <c r="B12" s="28" t="s">
        <v>94</v>
      </c>
      <c r="C12" s="43">
        <v>1.0</v>
      </c>
      <c r="D12" s="43">
        <v>75.0</v>
      </c>
      <c r="E12" s="23" t="s">
        <v>26</v>
      </c>
      <c r="F12" s="43">
        <v>68.0</v>
      </c>
      <c r="G12" s="23" t="s">
        <v>26</v>
      </c>
      <c r="H12" s="60">
        <f t="shared" ref="H12:H16" si="7">F12/D12</f>
        <v>0.9066666667</v>
      </c>
      <c r="J12" s="27" t="s">
        <v>28</v>
      </c>
      <c r="K12" s="60">
        <f t="shared" si="3"/>
        <v>1.156404868</v>
      </c>
      <c r="L12" s="60">
        <f t="shared" si="4"/>
        <v>1.122082842</v>
      </c>
      <c r="M12" s="60">
        <f t="shared" si="5"/>
        <v>1.193198631</v>
      </c>
      <c r="N12" s="60">
        <f t="shared" si="6"/>
        <v>0.03556505276</v>
      </c>
    </row>
    <row r="13">
      <c r="B13" s="28" t="s">
        <v>95</v>
      </c>
      <c r="C13" s="43">
        <v>1.0</v>
      </c>
      <c r="D13" s="43">
        <v>51.0</v>
      </c>
      <c r="E13" s="23" t="s">
        <v>26</v>
      </c>
      <c r="F13" s="43">
        <v>46.0</v>
      </c>
      <c r="G13" s="23" t="s">
        <v>26</v>
      </c>
      <c r="H13" s="60">
        <f t="shared" si="7"/>
        <v>0.9019607843</v>
      </c>
    </row>
    <row r="14">
      <c r="B14" s="28" t="s">
        <v>96</v>
      </c>
      <c r="C14" s="43">
        <v>1.0</v>
      </c>
      <c r="D14" s="43">
        <v>50.0</v>
      </c>
      <c r="E14" s="23" t="s">
        <v>26</v>
      </c>
      <c r="F14" s="43">
        <v>45.0</v>
      </c>
      <c r="G14" s="23" t="s">
        <v>26</v>
      </c>
      <c r="H14" s="60">
        <f t="shared" si="7"/>
        <v>0.9</v>
      </c>
    </row>
    <row r="15">
      <c r="B15" s="56" t="s">
        <v>97</v>
      </c>
      <c r="C15" s="43">
        <v>1.0</v>
      </c>
      <c r="D15" s="43">
        <v>50.0</v>
      </c>
      <c r="E15" s="23" t="s">
        <v>26</v>
      </c>
      <c r="F15" s="43">
        <v>45.0</v>
      </c>
      <c r="G15" s="23" t="s">
        <v>26</v>
      </c>
      <c r="H15" s="60">
        <f t="shared" si="7"/>
        <v>0.9</v>
      </c>
    </row>
    <row r="16">
      <c r="B16" s="28" t="s">
        <v>98</v>
      </c>
      <c r="C16" s="43">
        <v>1.0</v>
      </c>
      <c r="D16" s="43">
        <v>27.0</v>
      </c>
      <c r="E16" s="23" t="s">
        <v>26</v>
      </c>
      <c r="F16" s="43">
        <v>25.0</v>
      </c>
      <c r="G16" s="23" t="s">
        <v>26</v>
      </c>
      <c r="H16" s="60">
        <f t="shared" si="7"/>
        <v>0.9259259259</v>
      </c>
    </row>
    <row r="17">
      <c r="B17" s="28" t="s">
        <v>99</v>
      </c>
      <c r="C17" s="43">
        <v>0.0</v>
      </c>
      <c r="D17" s="23" t="s">
        <v>26</v>
      </c>
      <c r="E17" s="43">
        <v>40.0</v>
      </c>
      <c r="F17" s="23" t="s">
        <v>26</v>
      </c>
      <c r="G17" s="43">
        <v>36.0</v>
      </c>
      <c r="H17" s="60">
        <f t="shared" ref="H17:H19" si="8">G17/E17</f>
        <v>0.9</v>
      </c>
    </row>
    <row r="18">
      <c r="B18" s="56" t="s">
        <v>100</v>
      </c>
      <c r="C18" s="43">
        <v>0.0</v>
      </c>
      <c r="D18" s="23" t="s">
        <v>26</v>
      </c>
      <c r="E18" s="43">
        <v>39.0</v>
      </c>
      <c r="F18" s="23" t="s">
        <v>26</v>
      </c>
      <c r="G18" s="43">
        <v>35.0</v>
      </c>
      <c r="H18" s="60">
        <f t="shared" si="8"/>
        <v>0.8974358974</v>
      </c>
    </row>
    <row r="19">
      <c r="B19" s="56" t="s">
        <v>101</v>
      </c>
      <c r="C19" s="43">
        <v>0.0</v>
      </c>
      <c r="D19" s="23" t="s">
        <v>26</v>
      </c>
      <c r="E19" s="43">
        <v>51.0</v>
      </c>
      <c r="F19" s="23" t="s">
        <v>26</v>
      </c>
      <c r="G19" s="43">
        <v>46.0</v>
      </c>
      <c r="H19" s="60">
        <f t="shared" si="8"/>
        <v>0.9019607843</v>
      </c>
    </row>
    <row r="21">
      <c r="B21" s="62" t="s">
        <v>72</v>
      </c>
      <c r="F21" s="27"/>
      <c r="G21" s="27"/>
      <c r="H21" s="27"/>
      <c r="I21" s="27"/>
      <c r="J21" s="27"/>
    </row>
    <row r="22">
      <c r="B22" s="63"/>
      <c r="C22" s="63"/>
      <c r="D22" s="63"/>
      <c r="E22" s="63"/>
      <c r="F22" s="63"/>
      <c r="G22" s="63"/>
      <c r="H22" s="63"/>
      <c r="I22" s="63"/>
      <c r="J22" s="27"/>
    </row>
    <row r="23">
      <c r="B23" s="64"/>
      <c r="C23" s="65" t="s">
        <v>73</v>
      </c>
      <c r="D23" s="66" t="s">
        <v>74</v>
      </c>
      <c r="E23" s="77" t="s">
        <v>102</v>
      </c>
      <c r="F23" s="65" t="s">
        <v>75</v>
      </c>
      <c r="G23" s="65" t="s">
        <v>76</v>
      </c>
      <c r="H23" s="65" t="s">
        <v>77</v>
      </c>
      <c r="I23" s="65" t="s">
        <v>78</v>
      </c>
      <c r="J23" s="67" t="s">
        <v>79</v>
      </c>
    </row>
    <row r="24">
      <c r="B24" s="68" t="s">
        <v>25</v>
      </c>
      <c r="C24" s="69">
        <f t="shared" ref="C24:E24" si="9">F5/C5</f>
        <v>1.181694131</v>
      </c>
      <c r="D24" s="69">
        <f t="shared" si="9"/>
        <v>1.167685455</v>
      </c>
      <c r="E24" s="69">
        <f t="shared" si="9"/>
        <v>1.140376657</v>
      </c>
      <c r="F24" s="69">
        <f t="shared" ref="F24:F27" si="11">MEDIAN(C5:E5)</f>
        <v>3.854487</v>
      </c>
      <c r="G24" s="69">
        <f t="shared" ref="G24:G27" si="12">MEDIAN(F5:H5)</f>
        <v>4.395567</v>
      </c>
      <c r="H24" s="69">
        <f t="shared" ref="H24:H27" si="13">G24/F24</f>
        <v>1.140376657</v>
      </c>
      <c r="I24" s="69">
        <f t="shared" ref="I24:I27" si="14">STDEV(C5:E5)</f>
        <v>0.7511520946</v>
      </c>
      <c r="J24" s="69">
        <f t="shared" ref="J24:J27" si="15">STDEV(F5:H5)</f>
        <v>0.8899729131</v>
      </c>
    </row>
    <row r="25">
      <c r="B25" s="64" t="s">
        <v>28</v>
      </c>
      <c r="C25" s="69">
        <f t="shared" ref="C25:E25" si="10">F6/C6</f>
        <v>1.122082842</v>
      </c>
      <c r="D25" s="69">
        <f t="shared" si="10"/>
        <v>1.156404868</v>
      </c>
      <c r="E25" s="69">
        <f t="shared" si="10"/>
        <v>1.193198631</v>
      </c>
      <c r="F25" s="69">
        <f t="shared" si="11"/>
        <v>3.776878</v>
      </c>
      <c r="G25" s="69">
        <f t="shared" si="12"/>
        <v>4.23797</v>
      </c>
      <c r="H25" s="69">
        <f t="shared" si="13"/>
        <v>1.122082842</v>
      </c>
      <c r="I25" s="69">
        <f t="shared" si="14"/>
        <v>0.2087497552</v>
      </c>
      <c r="J25" s="69">
        <f t="shared" si="15"/>
        <v>0.3350081367</v>
      </c>
    </row>
    <row r="26">
      <c r="B26" s="64" t="s">
        <v>30</v>
      </c>
      <c r="C26" s="69">
        <f t="shared" ref="C26:E26" si="16">F7/C7</f>
        <v>0.9496412615</v>
      </c>
      <c r="D26" s="69">
        <f t="shared" si="16"/>
        <v>1.041035634</v>
      </c>
      <c r="E26" s="69">
        <f t="shared" si="16"/>
        <v>0.9434490249</v>
      </c>
      <c r="F26" s="69">
        <f t="shared" si="11"/>
        <v>2.755768</v>
      </c>
      <c r="G26" s="69">
        <f t="shared" si="12"/>
        <v>2.616991</v>
      </c>
      <c r="H26" s="69">
        <f t="shared" si="13"/>
        <v>0.9496412615</v>
      </c>
      <c r="I26" s="69">
        <f t="shared" si="14"/>
        <v>0.46021455</v>
      </c>
      <c r="J26" s="69">
        <f t="shared" si="15"/>
        <v>0.3227520485</v>
      </c>
    </row>
    <row r="27">
      <c r="B27" s="64" t="s">
        <v>31</v>
      </c>
      <c r="C27" s="69">
        <f t="shared" ref="C27:E27" si="17">F8/C8</f>
        <v>0.9521539471</v>
      </c>
      <c r="D27" s="69">
        <f t="shared" si="17"/>
        <v>0.9850458417</v>
      </c>
      <c r="E27" s="69">
        <f t="shared" si="17"/>
        <v>0.9621631627</v>
      </c>
      <c r="F27" s="69">
        <f t="shared" si="11"/>
        <v>2.919723</v>
      </c>
      <c r="G27" s="69">
        <f t="shared" si="12"/>
        <v>2.876061</v>
      </c>
      <c r="H27" s="69">
        <f t="shared" si="13"/>
        <v>0.9850458417</v>
      </c>
      <c r="I27" s="69">
        <f t="shared" si="14"/>
        <v>0.447022795</v>
      </c>
      <c r="J27" s="69">
        <f t="shared" si="15"/>
        <v>0.4062173061</v>
      </c>
    </row>
    <row r="28">
      <c r="B28" s="27"/>
      <c r="C28" s="27"/>
      <c r="D28" s="27"/>
      <c r="E28" s="27"/>
      <c r="F28" s="27"/>
      <c r="G28" s="27"/>
      <c r="H28" s="27"/>
      <c r="I28" s="27"/>
      <c r="J28" s="27"/>
    </row>
    <row r="29">
      <c r="B29" s="62" t="s">
        <v>81</v>
      </c>
      <c r="F29" s="27"/>
      <c r="G29" s="27"/>
      <c r="H29" s="27"/>
      <c r="I29" s="27"/>
      <c r="J29" s="27"/>
    </row>
    <row r="30">
      <c r="B30" s="27"/>
      <c r="C30" s="63"/>
      <c r="D30" s="63"/>
      <c r="E30" s="63"/>
      <c r="F30" s="63"/>
      <c r="G30" s="63"/>
      <c r="H30" s="63"/>
      <c r="I30" s="63"/>
      <c r="J30" s="63"/>
    </row>
    <row r="31">
      <c r="B31" s="70"/>
      <c r="C31" s="71" t="s">
        <v>82</v>
      </c>
      <c r="D31" s="72" t="s">
        <v>40</v>
      </c>
      <c r="E31" s="73" t="s">
        <v>82</v>
      </c>
      <c r="F31" s="74"/>
      <c r="G31" s="73" t="s">
        <v>40</v>
      </c>
      <c r="H31" s="74"/>
      <c r="I31" s="71" t="s">
        <v>82</v>
      </c>
      <c r="J31" s="72" t="s">
        <v>40</v>
      </c>
    </row>
    <row r="32">
      <c r="B32" s="65"/>
      <c r="C32" s="71" t="s">
        <v>83</v>
      </c>
      <c r="D32" s="71" t="s">
        <v>84</v>
      </c>
      <c r="E32" s="71" t="s">
        <v>85</v>
      </c>
      <c r="F32" s="71" t="s">
        <v>86</v>
      </c>
      <c r="G32" s="71" t="s">
        <v>85</v>
      </c>
      <c r="H32" s="71" t="s">
        <v>86</v>
      </c>
      <c r="I32" s="71" t="s">
        <v>4</v>
      </c>
      <c r="J32" s="71" t="s">
        <v>4</v>
      </c>
    </row>
    <row r="33">
      <c r="B33" s="64" t="s">
        <v>87</v>
      </c>
      <c r="C33" s="69">
        <f>MEDIAN(D12:D16)</f>
        <v>50</v>
      </c>
      <c r="D33" s="69">
        <f>MEDIAN(F12:F16)</f>
        <v>45</v>
      </c>
      <c r="E33" s="69">
        <f>MIN(D12:D16)</f>
        <v>27</v>
      </c>
      <c r="F33" s="69">
        <f>MAX(D12:D16)</f>
        <v>75</v>
      </c>
      <c r="G33" s="69">
        <f>MIN(F12:F16)</f>
        <v>25</v>
      </c>
      <c r="H33" s="69">
        <f>MAX(F12:F16)</f>
        <v>68</v>
      </c>
      <c r="I33" s="75">
        <f>STDEV(D12:D16)</f>
        <v>16.97939928</v>
      </c>
      <c r="J33" s="75">
        <f>STDEV(F12:F16)</f>
        <v>15.22169504</v>
      </c>
    </row>
    <row r="34">
      <c r="B34" s="64" t="s">
        <v>88</v>
      </c>
      <c r="C34" s="69">
        <f>MEDIAN(E17:E19)</f>
        <v>40</v>
      </c>
      <c r="D34" s="69">
        <f>MEDIAN(G17:G19)</f>
        <v>36</v>
      </c>
      <c r="E34" s="69">
        <f>MIN(E17:E19)</f>
        <v>39</v>
      </c>
      <c r="F34" s="69">
        <f>MAX(E17:E19)</f>
        <v>51</v>
      </c>
      <c r="G34" s="69">
        <f>MIN(G17:G19)</f>
        <v>35</v>
      </c>
      <c r="H34" s="69">
        <f>MAX(G17:G19)</f>
        <v>46</v>
      </c>
      <c r="I34" s="69">
        <f>STDEV(E17:E19)</f>
        <v>6.658328118</v>
      </c>
      <c r="J34" s="69">
        <f>STDEV(G17:G19)</f>
        <v>6.08276253</v>
      </c>
    </row>
    <row r="35">
      <c r="B35" s="27"/>
      <c r="C35" s="27"/>
      <c r="D35" s="27"/>
      <c r="E35" s="27"/>
      <c r="F35" s="27"/>
      <c r="G35" s="27"/>
      <c r="H35" s="27"/>
      <c r="I35" s="27"/>
      <c r="J35" s="27"/>
    </row>
    <row r="36">
      <c r="B36" s="63"/>
      <c r="C36" s="76" t="s">
        <v>83</v>
      </c>
      <c r="D36" s="58" t="s">
        <v>89</v>
      </c>
      <c r="E36" s="58" t="s">
        <v>90</v>
      </c>
      <c r="F36" s="58" t="s">
        <v>4</v>
      </c>
      <c r="G36" s="27"/>
      <c r="H36" s="27"/>
      <c r="I36" s="27"/>
      <c r="J36" s="27"/>
    </row>
    <row r="37">
      <c r="B37" s="64" t="s">
        <v>36</v>
      </c>
      <c r="C37" s="69">
        <f>MEDIAN(H12:H19)</f>
        <v>0.9009803922</v>
      </c>
      <c r="D37" s="69">
        <f>MIN(H12:H19)</f>
        <v>0.8974358974</v>
      </c>
      <c r="E37" s="69">
        <f>MAX(H12:H19)</f>
        <v>0.9259259259</v>
      </c>
      <c r="F37" s="69">
        <f>STDEV(H12:H19)</f>
        <v>0.009155687081</v>
      </c>
      <c r="G37" s="27"/>
      <c r="H37" s="27"/>
      <c r="I37" s="27"/>
      <c r="J37" s="27"/>
    </row>
  </sheetData>
  <mergeCells count="6">
    <mergeCell ref="B2:E2"/>
    <mergeCell ref="F10:G10"/>
    <mergeCell ref="B21:E21"/>
    <mergeCell ref="B29:E29"/>
    <mergeCell ref="E31:F31"/>
    <mergeCell ref="G31:H3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2">
      <c r="B2" s="22" t="s">
        <v>141</v>
      </c>
    </row>
    <row r="4">
      <c r="B4" s="23"/>
      <c r="C4" s="41" t="s">
        <v>59</v>
      </c>
      <c r="D4" s="41" t="s">
        <v>60</v>
      </c>
      <c r="E4" s="80" t="s">
        <v>92</v>
      </c>
      <c r="F4" s="41" t="s">
        <v>61</v>
      </c>
      <c r="G4" s="41" t="s">
        <v>62</v>
      </c>
      <c r="H4" s="41" t="s">
        <v>93</v>
      </c>
    </row>
    <row r="5">
      <c r="B5" s="28" t="s">
        <v>25</v>
      </c>
      <c r="C5" s="43">
        <v>3.641605</v>
      </c>
      <c r="D5" s="43">
        <v>2.971086</v>
      </c>
      <c r="E5" s="43">
        <v>3.953174</v>
      </c>
      <c r="F5" s="43">
        <v>4.178354</v>
      </c>
      <c r="G5" s="43">
        <v>3.689839</v>
      </c>
      <c r="H5" s="43">
        <v>4.718309</v>
      </c>
      <c r="J5" s="21">
        <f t="shared" ref="J5:L5" si="1">F5/C5</f>
        <v>1.147393526</v>
      </c>
      <c r="K5" s="21">
        <f t="shared" si="1"/>
        <v>1.241915919</v>
      </c>
      <c r="L5" s="21">
        <f t="shared" si="1"/>
        <v>1.193549538</v>
      </c>
    </row>
    <row r="6">
      <c r="B6" s="28" t="s">
        <v>28</v>
      </c>
      <c r="C6" s="43">
        <v>2.404313</v>
      </c>
      <c r="D6" s="43">
        <v>4.950811</v>
      </c>
      <c r="E6" s="43">
        <v>5.273586</v>
      </c>
      <c r="F6" s="43">
        <v>2.77202</v>
      </c>
      <c r="G6" s="43">
        <v>5.488712</v>
      </c>
      <c r="H6" s="43">
        <v>6.024013</v>
      </c>
      <c r="J6" s="21">
        <f t="shared" ref="J6:L6" si="2">F6/C6</f>
        <v>1.152936411</v>
      </c>
      <c r="K6" s="21">
        <f t="shared" si="2"/>
        <v>1.108649068</v>
      </c>
      <c r="L6" s="21">
        <f t="shared" si="2"/>
        <v>1.142299187</v>
      </c>
    </row>
    <row r="7">
      <c r="B7" s="28" t="s">
        <v>30</v>
      </c>
      <c r="C7" s="43">
        <v>2.82024</v>
      </c>
      <c r="D7" s="43">
        <v>1.822469</v>
      </c>
      <c r="E7" s="43">
        <v>2.586076</v>
      </c>
      <c r="F7" s="43">
        <v>2.61384</v>
      </c>
      <c r="G7" s="43">
        <v>1.746971</v>
      </c>
      <c r="H7" s="43">
        <v>2.399567</v>
      </c>
    </row>
    <row r="8">
      <c r="B8" s="28" t="s">
        <v>31</v>
      </c>
      <c r="C8" s="43">
        <v>2.916162</v>
      </c>
      <c r="D8" s="43">
        <v>3.61519</v>
      </c>
      <c r="E8" s="43">
        <v>3.447136</v>
      </c>
      <c r="F8" s="43">
        <v>2.919018</v>
      </c>
      <c r="G8" s="43">
        <v>3.485107</v>
      </c>
      <c r="H8" s="43">
        <v>3.334505</v>
      </c>
    </row>
    <row r="9">
      <c r="B9" s="27"/>
      <c r="C9" s="27"/>
      <c r="D9" s="27"/>
      <c r="E9" s="27"/>
      <c r="F9" s="27"/>
      <c r="G9" s="27"/>
      <c r="H9" s="27"/>
      <c r="K9" s="27"/>
      <c r="L9" s="27" t="s">
        <v>20</v>
      </c>
      <c r="M9" s="27" t="s">
        <v>18</v>
      </c>
      <c r="N9" s="27" t="s">
        <v>17</v>
      </c>
      <c r="O9" s="27" t="s">
        <v>65</v>
      </c>
    </row>
    <row r="10">
      <c r="B10" s="27" t="s">
        <v>128</v>
      </c>
      <c r="C10" s="32"/>
      <c r="D10" s="32"/>
      <c r="E10" s="32"/>
      <c r="F10" s="33" t="s">
        <v>68</v>
      </c>
      <c r="G10" s="34"/>
      <c r="H10" s="27"/>
      <c r="K10" s="27" t="s">
        <v>25</v>
      </c>
      <c r="L10" s="60">
        <f t="shared" ref="L10:L11" si="3">MEDIAN(J5:L5)</f>
        <v>1.193549538</v>
      </c>
      <c r="M10" s="60">
        <f t="shared" ref="M10:M11" si="4">MIN(J5:L5)</f>
        <v>1.147393526</v>
      </c>
      <c r="N10" s="60">
        <f t="shared" ref="N10:N11" si="5">MAX(J5:L5)</f>
        <v>1.241915919</v>
      </c>
      <c r="O10" s="60">
        <f t="shared" ref="O10:O11" si="6">STDEV(J5:L5)</f>
        <v>0.04726550384</v>
      </c>
    </row>
    <row r="11">
      <c r="B11" s="28" t="s">
        <v>41</v>
      </c>
      <c r="C11" s="23" t="s">
        <v>42</v>
      </c>
      <c r="D11" s="23" t="s">
        <v>43</v>
      </c>
      <c r="E11" s="23" t="s">
        <v>44</v>
      </c>
      <c r="F11" s="23" t="s">
        <v>45</v>
      </c>
      <c r="G11" s="23" t="s">
        <v>44</v>
      </c>
      <c r="H11" s="27"/>
      <c r="K11" s="27" t="s">
        <v>28</v>
      </c>
      <c r="L11" s="60">
        <f t="shared" si="3"/>
        <v>1.142299187</v>
      </c>
      <c r="M11" s="60">
        <f t="shared" si="4"/>
        <v>1.108649068</v>
      </c>
      <c r="N11" s="60">
        <f t="shared" si="5"/>
        <v>1.152936411</v>
      </c>
      <c r="O11" s="60">
        <f t="shared" si="6"/>
        <v>0.02311871453</v>
      </c>
    </row>
    <row r="12">
      <c r="B12" s="28" t="s">
        <v>94</v>
      </c>
      <c r="C12" s="43">
        <v>1.0</v>
      </c>
      <c r="D12" s="43">
        <v>75.0</v>
      </c>
      <c r="E12" s="23" t="s">
        <v>26</v>
      </c>
      <c r="F12" s="43">
        <v>68.0</v>
      </c>
      <c r="G12" s="23" t="s">
        <v>26</v>
      </c>
      <c r="H12" s="27">
        <f t="shared" ref="H12:H16" si="7">F12/D12</f>
        <v>0.9066666667</v>
      </c>
    </row>
    <row r="13">
      <c r="B13" s="28" t="s">
        <v>95</v>
      </c>
      <c r="C13" s="43">
        <v>1.0</v>
      </c>
      <c r="D13" s="43">
        <v>49.0</v>
      </c>
      <c r="E13" s="23" t="s">
        <v>26</v>
      </c>
      <c r="F13" s="43">
        <v>44.0</v>
      </c>
      <c r="G13" s="23" t="s">
        <v>26</v>
      </c>
      <c r="H13" s="27">
        <f t="shared" si="7"/>
        <v>0.8979591837</v>
      </c>
    </row>
    <row r="14">
      <c r="B14" s="28" t="s">
        <v>96</v>
      </c>
      <c r="C14" s="43">
        <v>1.0</v>
      </c>
      <c r="D14" s="43">
        <v>48.0</v>
      </c>
      <c r="E14" s="23" t="s">
        <v>26</v>
      </c>
      <c r="F14" s="43">
        <v>44.0</v>
      </c>
      <c r="G14" s="23" t="s">
        <v>26</v>
      </c>
      <c r="H14" s="27">
        <f t="shared" si="7"/>
        <v>0.9166666667</v>
      </c>
    </row>
    <row r="15">
      <c r="B15" s="56" t="s">
        <v>97</v>
      </c>
      <c r="C15" s="43">
        <v>1.0</v>
      </c>
      <c r="D15" s="43">
        <v>48.0</v>
      </c>
      <c r="E15" s="23" t="s">
        <v>26</v>
      </c>
      <c r="F15" s="43">
        <v>44.0</v>
      </c>
      <c r="G15" s="23" t="s">
        <v>26</v>
      </c>
      <c r="H15" s="27">
        <f t="shared" si="7"/>
        <v>0.9166666667</v>
      </c>
    </row>
    <row r="16">
      <c r="B16" s="28" t="s">
        <v>98</v>
      </c>
      <c r="C16" s="43">
        <v>1.0</v>
      </c>
      <c r="D16" s="43">
        <v>29.0</v>
      </c>
      <c r="E16" s="23" t="s">
        <v>26</v>
      </c>
      <c r="F16" s="43">
        <v>26.0</v>
      </c>
      <c r="G16" s="23" t="s">
        <v>26</v>
      </c>
      <c r="H16" s="27">
        <f t="shared" si="7"/>
        <v>0.8965517241</v>
      </c>
    </row>
    <row r="17">
      <c r="B17" s="28" t="s">
        <v>99</v>
      </c>
      <c r="C17" s="43">
        <v>0.0</v>
      </c>
      <c r="D17" s="23" t="s">
        <v>26</v>
      </c>
      <c r="E17" s="43">
        <v>39.0</v>
      </c>
      <c r="F17" s="23" t="s">
        <v>26</v>
      </c>
      <c r="G17" s="43">
        <v>35.0</v>
      </c>
      <c r="H17" s="27">
        <f t="shared" ref="H17:H19" si="8">G17/E17</f>
        <v>0.8974358974</v>
      </c>
    </row>
    <row r="18">
      <c r="B18" s="56" t="s">
        <v>100</v>
      </c>
      <c r="C18" s="43">
        <v>0.0</v>
      </c>
      <c r="D18" s="23" t="s">
        <v>26</v>
      </c>
      <c r="E18" s="43">
        <v>38.0</v>
      </c>
      <c r="F18" s="23" t="s">
        <v>26</v>
      </c>
      <c r="G18" s="43">
        <v>35.0</v>
      </c>
      <c r="H18" s="27">
        <f t="shared" si="8"/>
        <v>0.9210526316</v>
      </c>
    </row>
    <row r="19">
      <c r="B19" s="56" t="s">
        <v>101</v>
      </c>
      <c r="C19" s="43">
        <v>0.0</v>
      </c>
      <c r="D19" s="23" t="s">
        <v>26</v>
      </c>
      <c r="E19" s="43">
        <v>49.0</v>
      </c>
      <c r="F19" s="23" t="s">
        <v>26</v>
      </c>
      <c r="G19" s="43">
        <v>45.0</v>
      </c>
      <c r="H19" s="27">
        <f t="shared" si="8"/>
        <v>0.9183673469</v>
      </c>
    </row>
    <row r="21">
      <c r="B21" s="62" t="s">
        <v>72</v>
      </c>
      <c r="F21" s="27"/>
      <c r="G21" s="27"/>
      <c r="H21" s="27"/>
      <c r="I21" s="27"/>
      <c r="J21" s="27"/>
    </row>
    <row r="22">
      <c r="B22" s="63"/>
      <c r="C22" s="63"/>
      <c r="D22" s="63"/>
      <c r="E22" s="63"/>
      <c r="F22" s="63"/>
      <c r="G22" s="63"/>
      <c r="H22" s="63"/>
      <c r="I22" s="63"/>
      <c r="J22" s="27"/>
    </row>
    <row r="23">
      <c r="B23" s="64"/>
      <c r="C23" s="65" t="s">
        <v>73</v>
      </c>
      <c r="D23" s="66" t="s">
        <v>74</v>
      </c>
      <c r="E23" s="77" t="s">
        <v>102</v>
      </c>
      <c r="F23" s="65" t="s">
        <v>75</v>
      </c>
      <c r="G23" s="65" t="s">
        <v>76</v>
      </c>
      <c r="H23" s="65" t="s">
        <v>77</v>
      </c>
      <c r="I23" s="65" t="s">
        <v>78</v>
      </c>
      <c r="J23" s="67" t="s">
        <v>79</v>
      </c>
    </row>
    <row r="24">
      <c r="B24" s="68" t="s">
        <v>25</v>
      </c>
      <c r="C24" s="69">
        <f t="shared" ref="C24:E24" si="9">F5/C5</f>
        <v>1.147393526</v>
      </c>
      <c r="D24" s="69">
        <f t="shared" si="9"/>
        <v>1.241915919</v>
      </c>
      <c r="E24" s="69">
        <f t="shared" si="9"/>
        <v>1.193549538</v>
      </c>
      <c r="F24" s="69">
        <f t="shared" ref="F24:F27" si="11">MEDIAN(C5:E5)</f>
        <v>3.641605</v>
      </c>
      <c r="G24" s="69">
        <f t="shared" ref="G24:G27" si="12">MEDIAN(F5:H5)</f>
        <v>4.178354</v>
      </c>
      <c r="H24" s="69">
        <f t="shared" ref="H24:H27" si="13">G24/F24</f>
        <v>1.147393526</v>
      </c>
      <c r="I24" s="69">
        <f t="shared" ref="I24:I27" si="14">STDEV(C5:E5)</f>
        <v>0.5018578502</v>
      </c>
      <c r="J24" s="69">
        <f t="shared" ref="J24:J27" si="15">STDEV(F5:H5)</f>
        <v>0.5144493574</v>
      </c>
    </row>
    <row r="25">
      <c r="B25" s="64" t="s">
        <v>28</v>
      </c>
      <c r="C25" s="69">
        <f t="shared" ref="C25:E25" si="10">F6/C6</f>
        <v>1.152936411</v>
      </c>
      <c r="D25" s="69">
        <f t="shared" si="10"/>
        <v>1.108649068</v>
      </c>
      <c r="E25" s="69">
        <f t="shared" si="10"/>
        <v>1.142299187</v>
      </c>
      <c r="F25" s="69">
        <f t="shared" si="11"/>
        <v>4.950811</v>
      </c>
      <c r="G25" s="69">
        <f t="shared" si="12"/>
        <v>5.488712</v>
      </c>
      <c r="H25" s="69">
        <f t="shared" si="13"/>
        <v>1.108649068</v>
      </c>
      <c r="I25" s="69">
        <f t="shared" si="14"/>
        <v>1.571706255</v>
      </c>
      <c r="J25" s="69">
        <f t="shared" si="15"/>
        <v>1.743675288</v>
      </c>
    </row>
    <row r="26">
      <c r="B26" s="64" t="s">
        <v>30</v>
      </c>
      <c r="C26" s="69">
        <f t="shared" ref="C26:E26" si="16">F7/C7</f>
        <v>0.9268147392</v>
      </c>
      <c r="D26" s="69">
        <f t="shared" si="16"/>
        <v>0.958573781</v>
      </c>
      <c r="E26" s="69">
        <f t="shared" si="16"/>
        <v>0.9278795364</v>
      </c>
      <c r="F26" s="69">
        <f t="shared" si="11"/>
        <v>2.586076</v>
      </c>
      <c r="G26" s="69">
        <f t="shared" si="12"/>
        <v>2.399567</v>
      </c>
      <c r="H26" s="69">
        <f t="shared" si="13"/>
        <v>0.9278795364</v>
      </c>
      <c r="I26" s="69">
        <f t="shared" si="14"/>
        <v>0.5217718847</v>
      </c>
      <c r="J26" s="69">
        <f t="shared" si="15"/>
        <v>0.4515263597</v>
      </c>
    </row>
    <row r="27">
      <c r="B27" s="64" t="s">
        <v>31</v>
      </c>
      <c r="C27" s="69">
        <f t="shared" ref="C27:E27" si="17">F8/C8</f>
        <v>1.000979369</v>
      </c>
      <c r="D27" s="69">
        <f t="shared" si="17"/>
        <v>0.9640176588</v>
      </c>
      <c r="E27" s="69">
        <f t="shared" si="17"/>
        <v>0.9673262094</v>
      </c>
      <c r="F27" s="69">
        <f t="shared" si="11"/>
        <v>3.447136</v>
      </c>
      <c r="G27" s="69">
        <f t="shared" si="12"/>
        <v>3.334505</v>
      </c>
      <c r="H27" s="69">
        <f t="shared" si="13"/>
        <v>0.9673262094</v>
      </c>
      <c r="I27" s="69">
        <f t="shared" si="14"/>
        <v>0.3648779888</v>
      </c>
      <c r="J27" s="69">
        <f t="shared" si="15"/>
        <v>0.2931913953</v>
      </c>
    </row>
    <row r="28">
      <c r="B28" s="27"/>
      <c r="C28" s="27"/>
      <c r="D28" s="27"/>
      <c r="E28" s="27"/>
      <c r="F28" s="27"/>
      <c r="G28" s="27"/>
      <c r="H28" s="27"/>
      <c r="I28" s="27"/>
      <c r="J28" s="27"/>
    </row>
    <row r="29">
      <c r="B29" s="62" t="s">
        <v>81</v>
      </c>
      <c r="F29" s="27"/>
      <c r="G29" s="27"/>
      <c r="H29" s="27"/>
      <c r="I29" s="27"/>
      <c r="J29" s="27"/>
    </row>
    <row r="30">
      <c r="B30" s="27"/>
      <c r="C30" s="63"/>
      <c r="D30" s="63"/>
      <c r="E30" s="63"/>
      <c r="F30" s="63"/>
      <c r="G30" s="63"/>
      <c r="H30" s="63"/>
      <c r="I30" s="63"/>
      <c r="J30" s="63"/>
    </row>
    <row r="31">
      <c r="B31" s="70"/>
      <c r="C31" s="71" t="s">
        <v>82</v>
      </c>
      <c r="D31" s="72" t="s">
        <v>40</v>
      </c>
      <c r="E31" s="73" t="s">
        <v>82</v>
      </c>
      <c r="F31" s="74"/>
      <c r="G31" s="73" t="s">
        <v>40</v>
      </c>
      <c r="H31" s="74"/>
      <c r="I31" s="71" t="s">
        <v>82</v>
      </c>
      <c r="J31" s="72" t="s">
        <v>40</v>
      </c>
    </row>
    <row r="32">
      <c r="B32" s="65"/>
      <c r="C32" s="71" t="s">
        <v>83</v>
      </c>
      <c r="D32" s="71" t="s">
        <v>84</v>
      </c>
      <c r="E32" s="71" t="s">
        <v>85</v>
      </c>
      <c r="F32" s="71" t="s">
        <v>86</v>
      </c>
      <c r="G32" s="71" t="s">
        <v>85</v>
      </c>
      <c r="H32" s="71" t="s">
        <v>86</v>
      </c>
      <c r="I32" s="71" t="s">
        <v>4</v>
      </c>
      <c r="J32" s="71" t="s">
        <v>4</v>
      </c>
    </row>
    <row r="33">
      <c r="B33" s="64" t="s">
        <v>87</v>
      </c>
      <c r="C33" s="69">
        <f>MEDIAN(D12:D16)</f>
        <v>48</v>
      </c>
      <c r="D33" s="69">
        <f>MEDIAN(F12:F16)</f>
        <v>44</v>
      </c>
      <c r="E33" s="69">
        <f>MIN(D12:D16)</f>
        <v>29</v>
      </c>
      <c r="F33" s="69">
        <f>MAX(F12:F16)</f>
        <v>68</v>
      </c>
      <c r="G33" s="69">
        <f>MIN(D12:D16)</f>
        <v>29</v>
      </c>
      <c r="H33" s="69">
        <f>MAX(F12:F16)</f>
        <v>68</v>
      </c>
      <c r="I33" s="75">
        <f>STDEV(D12:D16)</f>
        <v>16.39207125</v>
      </c>
      <c r="J33" s="75">
        <f>STDEV(F12:F15)</f>
        <v>12</v>
      </c>
    </row>
    <row r="34">
      <c r="B34" s="64" t="s">
        <v>88</v>
      </c>
      <c r="C34" s="69">
        <f>MEDIAN(E17:E19)</f>
        <v>39</v>
      </c>
      <c r="D34" s="69">
        <f>MEDIAN(G17:G19)</f>
        <v>35</v>
      </c>
      <c r="E34" s="69">
        <f>MIN(E17:E19)</f>
        <v>38</v>
      </c>
      <c r="F34" s="69">
        <f>MAX(G17:G19)</f>
        <v>45</v>
      </c>
      <c r="G34" s="69">
        <f>MIN(E17:E19)</f>
        <v>38</v>
      </c>
      <c r="H34" s="69">
        <f>MAX(G17:G19)</f>
        <v>45</v>
      </c>
      <c r="I34" s="69">
        <f>STDEV(E17:E19)</f>
        <v>6.08276253</v>
      </c>
      <c r="J34" s="69">
        <f>STDEV(G17:G19)</f>
        <v>5.773502692</v>
      </c>
    </row>
    <row r="35">
      <c r="B35" s="27"/>
      <c r="C35" s="27"/>
      <c r="D35" s="27"/>
      <c r="E35" s="27"/>
      <c r="F35" s="27"/>
      <c r="G35" s="27"/>
      <c r="H35" s="27"/>
      <c r="I35" s="27"/>
      <c r="J35" s="27"/>
    </row>
    <row r="36">
      <c r="B36" s="63"/>
      <c r="C36" s="76" t="s">
        <v>83</v>
      </c>
      <c r="D36" s="58" t="s">
        <v>89</v>
      </c>
      <c r="E36" s="58" t="s">
        <v>90</v>
      </c>
      <c r="F36" s="58" t="s">
        <v>4</v>
      </c>
      <c r="G36" s="27"/>
      <c r="H36" s="27"/>
      <c r="I36" s="27"/>
      <c r="J36" s="27"/>
    </row>
    <row r="37">
      <c r="B37" s="64" t="s">
        <v>36</v>
      </c>
      <c r="C37" s="69">
        <f>MEDIAN(H12:H19)</f>
        <v>0.9116666667</v>
      </c>
      <c r="D37" s="69">
        <f>MIN(H12:H19)</f>
        <v>0.8965517241</v>
      </c>
      <c r="E37" s="69">
        <f>MAX(H12:H19)</f>
        <v>0.9210526316</v>
      </c>
      <c r="F37" s="69">
        <f>STDEV(H12:H19)</f>
        <v>0.01046457058</v>
      </c>
      <c r="G37" s="27"/>
      <c r="H37" s="27"/>
      <c r="I37" s="27"/>
      <c r="J37" s="27"/>
    </row>
  </sheetData>
  <mergeCells count="6">
    <mergeCell ref="B2:E2"/>
    <mergeCell ref="F10:G10"/>
    <mergeCell ref="B21:E21"/>
    <mergeCell ref="B29:E29"/>
    <mergeCell ref="E31:F31"/>
    <mergeCell ref="G31:H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3.13"/>
  </cols>
  <sheetData>
    <row r="5">
      <c r="D5" s="12" t="s">
        <v>1</v>
      </c>
      <c r="E5" s="13" t="s">
        <v>2</v>
      </c>
      <c r="F5" s="3" t="s">
        <v>3</v>
      </c>
      <c r="G5" s="3" t="s">
        <v>4</v>
      </c>
      <c r="K5" s="3" t="s">
        <v>21</v>
      </c>
      <c r="L5" s="13" t="s">
        <v>22</v>
      </c>
      <c r="M5" s="12" t="s">
        <v>23</v>
      </c>
      <c r="N5" s="3" t="s">
        <v>24</v>
      </c>
    </row>
    <row r="6">
      <c r="B6" s="14" t="s">
        <v>5</v>
      </c>
      <c r="C6" s="4" t="s">
        <v>25</v>
      </c>
      <c r="D6" s="15">
        <v>1.316244186715202</v>
      </c>
      <c r="E6" s="12" t="s">
        <v>26</v>
      </c>
      <c r="F6" s="12" t="s">
        <v>26</v>
      </c>
      <c r="G6" s="12" t="s">
        <v>26</v>
      </c>
      <c r="I6" s="14" t="s">
        <v>27</v>
      </c>
      <c r="J6" s="4" t="s">
        <v>25</v>
      </c>
      <c r="K6" s="12" t="s">
        <v>26</v>
      </c>
      <c r="L6" s="12" t="s">
        <v>26</v>
      </c>
      <c r="M6" s="9">
        <v>1.316244186715202</v>
      </c>
      <c r="N6" s="12" t="s">
        <v>26</v>
      </c>
    </row>
    <row r="7">
      <c r="B7" s="16"/>
      <c r="C7" s="4" t="s">
        <v>28</v>
      </c>
      <c r="D7" s="15">
        <v>1.2058399467026695</v>
      </c>
      <c r="E7" s="12" t="s">
        <v>26</v>
      </c>
      <c r="F7" s="12" t="s">
        <v>26</v>
      </c>
      <c r="G7" s="12" t="s">
        <v>26</v>
      </c>
      <c r="I7" s="16"/>
      <c r="J7" s="4" t="s">
        <v>28</v>
      </c>
      <c r="K7" s="12" t="s">
        <v>26</v>
      </c>
      <c r="L7" s="12" t="s">
        <v>26</v>
      </c>
      <c r="M7" s="9">
        <v>1.2058399467026695</v>
      </c>
      <c r="N7" s="12" t="s">
        <v>26</v>
      </c>
    </row>
    <row r="8">
      <c r="B8" s="17" t="s">
        <v>6</v>
      </c>
      <c r="C8" s="4" t="s">
        <v>25</v>
      </c>
      <c r="D8" s="15">
        <v>1.2165410460421118</v>
      </c>
      <c r="E8" s="15">
        <v>1.1843281020739127</v>
      </c>
      <c r="F8" s="15">
        <v>1.2487539900103108</v>
      </c>
      <c r="G8" s="15">
        <v>0.04555598224379171</v>
      </c>
      <c r="I8" s="17" t="s">
        <v>6</v>
      </c>
      <c r="J8" s="4" t="s">
        <v>25</v>
      </c>
      <c r="K8" s="9">
        <v>1.2487539900103108</v>
      </c>
      <c r="L8" s="9">
        <v>1.1843281020739127</v>
      </c>
      <c r="M8" s="9">
        <v>1.2165410460421118</v>
      </c>
      <c r="N8" s="9">
        <v>0.04555598224379171</v>
      </c>
    </row>
    <row r="9">
      <c r="B9" s="16"/>
      <c r="C9" s="4" t="s">
        <v>28</v>
      </c>
      <c r="D9" s="15">
        <v>1.1815154794985945</v>
      </c>
      <c r="E9" s="15">
        <v>1.1599992191063602</v>
      </c>
      <c r="F9" s="15">
        <v>1.2030317398908288</v>
      </c>
      <c r="G9" s="15">
        <v>0.03042858725824881</v>
      </c>
      <c r="I9" s="16"/>
      <c r="J9" s="4" t="s">
        <v>28</v>
      </c>
      <c r="K9" s="9">
        <v>1.2030317398908288</v>
      </c>
      <c r="L9" s="9">
        <v>1.1599992191063602</v>
      </c>
      <c r="M9" s="9">
        <v>1.1815154794985945</v>
      </c>
      <c r="N9" s="9">
        <v>0.03042858725824881</v>
      </c>
    </row>
    <row r="10">
      <c r="B10" s="18" t="s">
        <v>7</v>
      </c>
      <c r="C10" s="4" t="s">
        <v>25</v>
      </c>
      <c r="D10" s="5">
        <v>1.174657759801178</v>
      </c>
      <c r="E10" s="5">
        <v>1.1620296835868529</v>
      </c>
      <c r="F10" s="5">
        <v>1.1803252488143052</v>
      </c>
      <c r="G10" s="15">
        <v>0.00936586397136507</v>
      </c>
      <c r="I10" s="18" t="s">
        <v>7</v>
      </c>
      <c r="J10" s="4" t="s">
        <v>25</v>
      </c>
      <c r="K10" s="9">
        <v>1.1803252488143052</v>
      </c>
      <c r="L10" s="9">
        <v>1.1620296835868529</v>
      </c>
      <c r="M10" s="9">
        <v>1.174657759801178</v>
      </c>
      <c r="N10" s="9">
        <v>0.00936586397136507</v>
      </c>
    </row>
    <row r="11">
      <c r="B11" s="16"/>
      <c r="C11" s="4" t="s">
        <v>28</v>
      </c>
      <c r="D11" s="5">
        <v>1.1522095493947042</v>
      </c>
      <c r="E11" s="5">
        <v>1.1356487412284575</v>
      </c>
      <c r="F11" s="5">
        <v>1.1841898528898496</v>
      </c>
      <c r="G11" s="15">
        <v>0.024675357815995873</v>
      </c>
      <c r="I11" s="16"/>
      <c r="J11" s="4" t="s">
        <v>28</v>
      </c>
      <c r="K11" s="9">
        <v>1.1841898528898496</v>
      </c>
      <c r="L11" s="9">
        <v>1.1356487412284575</v>
      </c>
      <c r="M11" s="9">
        <v>1.1522095493947042</v>
      </c>
      <c r="N11" s="9">
        <v>0.024675357815995873</v>
      </c>
    </row>
    <row r="12">
      <c r="B12" s="18" t="s">
        <v>8</v>
      </c>
      <c r="C12" s="4" t="s">
        <v>25</v>
      </c>
      <c r="D12" s="5">
        <v>1.1363043808874225</v>
      </c>
      <c r="E12" s="5">
        <v>1.1176778014671451</v>
      </c>
      <c r="F12" s="5">
        <v>1.158436441575803</v>
      </c>
      <c r="G12" s="15">
        <v>0.017843898445106948</v>
      </c>
      <c r="I12" s="18" t="s">
        <v>8</v>
      </c>
      <c r="J12" s="4" t="s">
        <v>25</v>
      </c>
      <c r="K12" s="9">
        <v>1.158436441575803</v>
      </c>
      <c r="L12" s="9">
        <v>1.1176778014671451</v>
      </c>
      <c r="M12" s="9">
        <v>1.1363043808874225</v>
      </c>
      <c r="N12" s="9">
        <v>0.017843898445106948</v>
      </c>
    </row>
    <row r="13">
      <c r="B13" s="16"/>
      <c r="C13" s="4" t="s">
        <v>28</v>
      </c>
      <c r="D13" s="5">
        <v>1.1329792192161101</v>
      </c>
      <c r="E13" s="5">
        <v>1.12011047876469</v>
      </c>
      <c r="F13" s="5">
        <v>1.1660340024243838</v>
      </c>
      <c r="G13" s="15">
        <v>0.020438865705376882</v>
      </c>
      <c r="I13" s="16"/>
      <c r="J13" s="4" t="s">
        <v>28</v>
      </c>
      <c r="K13" s="9">
        <v>1.1660340024243838</v>
      </c>
      <c r="L13" s="9">
        <v>1.12011047876469</v>
      </c>
      <c r="M13" s="9">
        <v>1.1329792192161101</v>
      </c>
      <c r="N13" s="9">
        <v>0.020438865705376882</v>
      </c>
    </row>
    <row r="14">
      <c r="B14" s="18" t="s">
        <v>9</v>
      </c>
      <c r="C14" s="4" t="s">
        <v>25</v>
      </c>
      <c r="D14" s="15">
        <v>1.240570098428396</v>
      </c>
      <c r="E14" s="15">
        <v>1.2106638603465087</v>
      </c>
      <c r="F14" s="15">
        <v>1.2704763365102834</v>
      </c>
      <c r="G14" s="15">
        <v>0.04229380749496376</v>
      </c>
      <c r="I14" s="18" t="s">
        <v>9</v>
      </c>
      <c r="J14" s="4" t="s">
        <v>25</v>
      </c>
      <c r="K14" s="9">
        <v>1.2704763365102834</v>
      </c>
      <c r="L14" s="9">
        <v>1.2106638603465087</v>
      </c>
      <c r="M14" s="9">
        <v>1.240570098428396</v>
      </c>
      <c r="N14" s="9">
        <v>0.04229380749496376</v>
      </c>
    </row>
    <row r="15">
      <c r="B15" s="16"/>
      <c r="C15" s="4" t="s">
        <v>28</v>
      </c>
      <c r="D15" s="15">
        <v>1.181334764671347</v>
      </c>
      <c r="E15" s="15">
        <v>1.1695381064027337</v>
      </c>
      <c r="F15" s="15">
        <v>1.1931314229399603</v>
      </c>
      <c r="G15" s="15">
        <v>0.016682994114153662</v>
      </c>
      <c r="I15" s="16"/>
      <c r="J15" s="4" t="s">
        <v>28</v>
      </c>
      <c r="K15" s="9">
        <v>1.1931314229399603</v>
      </c>
      <c r="L15" s="9">
        <v>1.1695381064027337</v>
      </c>
      <c r="M15" s="9">
        <v>1.181334764671347</v>
      </c>
      <c r="N15" s="9">
        <v>0.016682994114153662</v>
      </c>
    </row>
    <row r="16">
      <c r="B16" s="18" t="s">
        <v>10</v>
      </c>
      <c r="C16" s="4" t="s">
        <v>25</v>
      </c>
      <c r="D16" s="15">
        <v>1.1913350998495702</v>
      </c>
      <c r="E16" s="15">
        <v>1.1850857490105258</v>
      </c>
      <c r="F16" s="15">
        <v>1.2355585780120961</v>
      </c>
      <c r="G16" s="15">
        <v>0.02751447156837847</v>
      </c>
      <c r="I16" s="18" t="s">
        <v>10</v>
      </c>
      <c r="J16" s="4" t="s">
        <v>25</v>
      </c>
      <c r="K16" s="9">
        <v>1.2355585780120961</v>
      </c>
      <c r="L16" s="9">
        <v>1.1850857490105258</v>
      </c>
      <c r="M16" s="9">
        <v>1.1913350998495702</v>
      </c>
      <c r="N16" s="9">
        <v>0.02751447156837847</v>
      </c>
    </row>
    <row r="17">
      <c r="B17" s="16"/>
      <c r="C17" s="4" t="s">
        <v>28</v>
      </c>
      <c r="D17" s="15">
        <v>1.1411578654301964</v>
      </c>
      <c r="E17" s="15">
        <v>1.1249049417394104</v>
      </c>
      <c r="F17" s="15">
        <v>1.1490521599324537</v>
      </c>
      <c r="G17" s="15">
        <v>0.012312362084840519</v>
      </c>
      <c r="I17" s="16"/>
      <c r="J17" s="4" t="s">
        <v>28</v>
      </c>
      <c r="K17" s="9">
        <v>1.1490521599324537</v>
      </c>
      <c r="L17" s="9">
        <v>1.1249049417394104</v>
      </c>
      <c r="M17" s="9">
        <v>1.1411578654301964</v>
      </c>
      <c r="N17" s="9">
        <v>0.012312362084840519</v>
      </c>
    </row>
    <row r="18">
      <c r="B18" s="18" t="s">
        <v>11</v>
      </c>
      <c r="C18" s="4" t="s">
        <v>25</v>
      </c>
      <c r="D18" s="15">
        <v>1.1757892635237055</v>
      </c>
      <c r="E18" s="15">
        <v>1.169746093300669</v>
      </c>
      <c r="F18" s="15">
        <v>1.211804910377579</v>
      </c>
      <c r="G18" s="15">
        <v>0.019235368380328466</v>
      </c>
      <c r="I18" s="18" t="s">
        <v>11</v>
      </c>
      <c r="J18" s="4" t="s">
        <v>25</v>
      </c>
      <c r="K18" s="9">
        <v>1.211804910377579</v>
      </c>
      <c r="L18" s="9">
        <v>1.169746093300669</v>
      </c>
      <c r="M18" s="9">
        <v>1.1757892635237055</v>
      </c>
      <c r="N18" s="9">
        <v>0.019235368380328466</v>
      </c>
    </row>
    <row r="19">
      <c r="B19" s="16"/>
      <c r="C19" s="4" t="s">
        <v>28</v>
      </c>
      <c r="D19" s="15">
        <v>1.1246252289883492</v>
      </c>
      <c r="E19" s="15">
        <v>1.0774678499434092</v>
      </c>
      <c r="F19" s="15">
        <v>1.1272301523899957</v>
      </c>
      <c r="G19" s="15">
        <v>0.02404467069706419</v>
      </c>
      <c r="I19" s="16"/>
      <c r="J19" s="4" t="s">
        <v>28</v>
      </c>
      <c r="K19" s="9">
        <v>1.1272301523899957</v>
      </c>
      <c r="L19" s="9">
        <v>1.0774678499434092</v>
      </c>
      <c r="M19" s="9">
        <v>1.1246252289883492</v>
      </c>
      <c r="N19" s="9">
        <v>0.02404467069706419</v>
      </c>
    </row>
    <row r="20">
      <c r="B20" s="19" t="s">
        <v>12</v>
      </c>
      <c r="C20" s="4" t="s">
        <v>25</v>
      </c>
      <c r="D20" s="15">
        <v>1.4225094398162292</v>
      </c>
      <c r="E20" s="15">
        <v>1.2702429542801934</v>
      </c>
      <c r="F20" s="15">
        <v>1.4439701219495935</v>
      </c>
      <c r="G20" s="15">
        <v>0.09471604253553262</v>
      </c>
      <c r="I20" s="19" t="s">
        <v>12</v>
      </c>
      <c r="J20" s="4" t="s">
        <v>25</v>
      </c>
      <c r="K20" s="9">
        <v>1.4439701219495935</v>
      </c>
      <c r="L20" s="9">
        <v>1.2702429542801934</v>
      </c>
      <c r="M20" s="9">
        <v>1.4225094398162292</v>
      </c>
      <c r="N20" s="9">
        <v>0.09471604253553262</v>
      </c>
    </row>
    <row r="21">
      <c r="B21" s="16"/>
      <c r="C21" s="4" t="s">
        <v>28</v>
      </c>
      <c r="D21" s="20">
        <v>1.161549407324634</v>
      </c>
      <c r="E21" s="20">
        <v>1.1436945339405995</v>
      </c>
      <c r="F21" s="20">
        <v>1.1969544100232314</v>
      </c>
      <c r="G21" s="15">
        <v>0.027107579259882646</v>
      </c>
      <c r="I21" s="16"/>
      <c r="J21" s="4" t="s">
        <v>28</v>
      </c>
      <c r="K21" s="10">
        <v>1.1969544100232314</v>
      </c>
      <c r="L21" s="10">
        <v>1.1436945339405995</v>
      </c>
      <c r="M21" s="10">
        <v>1.161549407324634</v>
      </c>
      <c r="N21" s="9">
        <v>0.027107579259882646</v>
      </c>
    </row>
    <row r="22">
      <c r="B22" s="18" t="s">
        <v>13</v>
      </c>
      <c r="C22" s="4" t="s">
        <v>25</v>
      </c>
      <c r="D22" s="15">
        <v>1.43092511122578</v>
      </c>
      <c r="E22" s="15">
        <v>1.1931508352831113</v>
      </c>
      <c r="F22" s="15">
        <v>1.531776277402684</v>
      </c>
      <c r="G22" s="15">
        <v>0.1738652514976171</v>
      </c>
      <c r="I22" s="18" t="s">
        <v>13</v>
      </c>
      <c r="J22" s="4" t="s">
        <v>25</v>
      </c>
      <c r="K22" s="9">
        <v>1.531776277402684</v>
      </c>
      <c r="L22" s="9">
        <v>1.1931508352831113</v>
      </c>
      <c r="M22" s="9">
        <v>1.43092511122578</v>
      </c>
      <c r="N22" s="9">
        <v>0.1738652514976171</v>
      </c>
    </row>
    <row r="23">
      <c r="B23" s="16"/>
      <c r="C23" s="4" t="s">
        <v>28</v>
      </c>
      <c r="D23" s="15">
        <v>1.189784923022304</v>
      </c>
      <c r="E23" s="15">
        <v>1.1032180600387025</v>
      </c>
      <c r="F23" s="15">
        <v>1.3016717071177741</v>
      </c>
      <c r="G23" s="15">
        <v>0.09949566511581692</v>
      </c>
      <c r="I23" s="16"/>
      <c r="J23" s="4" t="s">
        <v>28</v>
      </c>
      <c r="K23" s="9">
        <v>1.3016717071177741</v>
      </c>
      <c r="L23" s="9">
        <v>1.1032180600387025</v>
      </c>
      <c r="M23" s="9">
        <v>1.189784923022304</v>
      </c>
      <c r="N23" s="9">
        <v>0.09949566511581692</v>
      </c>
    </row>
    <row r="24">
      <c r="B24" s="18" t="s">
        <v>14</v>
      </c>
      <c r="C24" s="4" t="s">
        <v>25</v>
      </c>
      <c r="D24" s="15">
        <v>1.1676854552733928</v>
      </c>
      <c r="E24" s="15">
        <v>1.140376657127135</v>
      </c>
      <c r="F24" s="15">
        <v>1.1816941308110598</v>
      </c>
      <c r="G24" s="15">
        <v>0.0210124846941627</v>
      </c>
      <c r="I24" s="18" t="s">
        <v>14</v>
      </c>
      <c r="J24" s="4" t="s">
        <v>25</v>
      </c>
      <c r="K24" s="9">
        <v>1.1816941308110598</v>
      </c>
      <c r="L24" s="9">
        <v>1.140376657127135</v>
      </c>
      <c r="M24" s="9">
        <v>1.1676854552733928</v>
      </c>
      <c r="N24" s="9">
        <v>0.0210124846941627</v>
      </c>
    </row>
    <row r="25">
      <c r="B25" s="16"/>
      <c r="C25" s="4" t="s">
        <v>28</v>
      </c>
      <c r="D25" s="15">
        <v>1.15640486843888</v>
      </c>
      <c r="E25" s="15">
        <v>1.1220828419663011</v>
      </c>
      <c r="F25" s="15">
        <v>1.1931986307767872</v>
      </c>
      <c r="G25" s="15">
        <v>0.03556505275852611</v>
      </c>
      <c r="I25" s="16"/>
      <c r="J25" s="4" t="s">
        <v>28</v>
      </c>
      <c r="K25" s="9">
        <v>1.1931986307767872</v>
      </c>
      <c r="L25" s="9">
        <v>1.1220828419663011</v>
      </c>
      <c r="M25" s="9">
        <v>1.15640486843888</v>
      </c>
      <c r="N25" s="9">
        <v>0.03556505275852611</v>
      </c>
    </row>
    <row r="26">
      <c r="B26" s="18" t="s">
        <v>15</v>
      </c>
      <c r="C26" s="4" t="s">
        <v>25</v>
      </c>
      <c r="D26" s="15">
        <v>1.1935495376626477</v>
      </c>
      <c r="E26" s="15">
        <v>1.147393525656956</v>
      </c>
      <c r="F26" s="15">
        <v>1.2419159189602724</v>
      </c>
      <c r="G26" s="15">
        <v>0.04726550384068637</v>
      </c>
      <c r="I26" s="18" t="s">
        <v>15</v>
      </c>
      <c r="J26" s="4" t="s">
        <v>25</v>
      </c>
      <c r="K26" s="9">
        <v>1.2419159189602724</v>
      </c>
      <c r="L26" s="9">
        <v>1.147393525656956</v>
      </c>
      <c r="M26" s="9">
        <v>1.1935495376626477</v>
      </c>
      <c r="N26" s="9">
        <v>0.04726550384068637</v>
      </c>
    </row>
    <row r="27">
      <c r="B27" s="16"/>
      <c r="C27" s="4" t="s">
        <v>28</v>
      </c>
      <c r="D27" s="15">
        <v>1.1422991869289703</v>
      </c>
      <c r="E27" s="15">
        <v>1.108649067799195</v>
      </c>
      <c r="F27" s="15">
        <v>1.1529364105255846</v>
      </c>
      <c r="G27" s="15">
        <v>0.02311871452978135</v>
      </c>
      <c r="I27" s="16"/>
      <c r="J27" s="4" t="s">
        <v>28</v>
      </c>
      <c r="K27" s="9">
        <v>1.1529364105255846</v>
      </c>
      <c r="L27" s="9">
        <v>1.108649067799195</v>
      </c>
      <c r="M27" s="9">
        <v>1.1422991869289703</v>
      </c>
      <c r="N27" s="9">
        <v>0.02311871452978135</v>
      </c>
    </row>
  </sheetData>
  <mergeCells count="22">
    <mergeCell ref="B12:B13"/>
    <mergeCell ref="B14:B15"/>
    <mergeCell ref="B16:B17"/>
    <mergeCell ref="B18:B19"/>
    <mergeCell ref="B20:B21"/>
    <mergeCell ref="B22:B23"/>
    <mergeCell ref="B24:B25"/>
    <mergeCell ref="B26:B27"/>
    <mergeCell ref="I14:I15"/>
    <mergeCell ref="I16:I17"/>
    <mergeCell ref="I18:I19"/>
    <mergeCell ref="I20:I21"/>
    <mergeCell ref="I22:I23"/>
    <mergeCell ref="I24:I25"/>
    <mergeCell ref="I26:I27"/>
    <mergeCell ref="B6:B7"/>
    <mergeCell ref="I6:I7"/>
    <mergeCell ref="B8:B9"/>
    <mergeCell ref="I8:I9"/>
    <mergeCell ref="B10:B11"/>
    <mergeCell ref="I10:I11"/>
    <mergeCell ref="I12:I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C6" s="1" t="s">
        <v>29</v>
      </c>
    </row>
    <row r="7">
      <c r="B7" s="1" t="s">
        <v>30</v>
      </c>
      <c r="C7" s="21">
        <f>MEDIAN(Inversor!F8,'NAND-2'!C23:D23,'NAND-3'!C26:E26,'NAND-4'!C34:F34,'NOR-2'!C22:D22,'NOR-3'!C26:E26,'NOR-4'!C34:F34,'AOI-V1'!C26:E26,'AOI-V2'!C27:E27,'OAI-V1'!C26:E26,'OAI-V2'!C26:E26)</f>
        <v>0.9604260603</v>
      </c>
    </row>
    <row r="8">
      <c r="B8" s="1" t="s">
        <v>31</v>
      </c>
      <c r="C8" s="21">
        <f>MEDIAN('NAND-2'!C24:D24,'NAND-3'!C27:E27,'NAND-4'!C35:F35,'NOR-2'!C23:D23,'NOR-3'!C27:E27,'NOR-4'!C35:F35,'AOI-V1'!C27:E27,'AOI-V2'!C28:E28,'OAI-V1'!C27:E27,'OAI-V2'!C27:E27,Inversor!F9)</f>
        <v>0.9850458417</v>
      </c>
    </row>
    <row r="12">
      <c r="B12" s="1" t="s">
        <v>32</v>
      </c>
      <c r="C12" s="21">
        <f>MEDIAN(Inversor!F26:F27,'NAND-2'!I13:I16,'NAND-3'!H12:H19,'NAND-4'!H12:H27,'NOR-2'!H12:H15,'NOR-3'!H12:H19,'NOR-4'!H12:H27,'AOI-V1'!H12:H19,'AOI-V2'!H13:H20,'OAI-V1'!H12:H19,'OAI-V2'!H12:H19,)</f>
        <v>0.9108910891</v>
      </c>
    </row>
    <row r="13">
      <c r="C13" s="21">
        <f>1-C12</f>
        <v>0.08910891089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9" max="9" width="3.13"/>
  </cols>
  <sheetData>
    <row r="3">
      <c r="B3" s="22" t="s">
        <v>33</v>
      </c>
    </row>
    <row r="5">
      <c r="B5" s="23"/>
      <c r="C5" s="24" t="s">
        <v>34</v>
      </c>
      <c r="D5" s="25" t="s">
        <v>35</v>
      </c>
      <c r="F5" s="26" t="s">
        <v>36</v>
      </c>
      <c r="G5" s="27"/>
      <c r="J5" s="12" t="s">
        <v>1</v>
      </c>
      <c r="K5" s="13" t="s">
        <v>2</v>
      </c>
      <c r="L5" s="3" t="s">
        <v>3</v>
      </c>
      <c r="M5" s="3" t="s">
        <v>4</v>
      </c>
    </row>
    <row r="6">
      <c r="B6" s="28" t="s">
        <v>37</v>
      </c>
      <c r="C6" s="29">
        <v>1.338959</v>
      </c>
      <c r="D6" s="30">
        <v>1.762397</v>
      </c>
      <c r="F6" s="31">
        <f t="shared" ref="F6:F9" si="2">D6/C6</f>
        <v>1.316244187</v>
      </c>
      <c r="G6" s="27">
        <f>C6*131.62%</f>
        <v>1.762337836</v>
      </c>
      <c r="I6" s="4" t="s">
        <v>25</v>
      </c>
      <c r="J6" s="15">
        <f t="shared" ref="J6:K6" si="1">F6</f>
        <v>1.316244187</v>
      </c>
      <c r="K6" s="15">
        <f t="shared" si="1"/>
        <v>1.762337836</v>
      </c>
      <c r="L6" s="15"/>
      <c r="M6" s="15"/>
    </row>
    <row r="7">
      <c r="B7" s="28" t="s">
        <v>28</v>
      </c>
      <c r="C7" s="29">
        <v>1.810222</v>
      </c>
      <c r="D7" s="30">
        <v>2.182838</v>
      </c>
      <c r="F7" s="31">
        <f t="shared" si="2"/>
        <v>1.205839947</v>
      </c>
      <c r="G7" s="27"/>
      <c r="I7" s="4" t="s">
        <v>28</v>
      </c>
      <c r="J7" s="15">
        <f t="shared" ref="J7:K7" si="3">F7</f>
        <v>1.205839947</v>
      </c>
      <c r="K7" s="15" t="str">
        <f t="shared" si="3"/>
        <v/>
      </c>
      <c r="L7" s="15"/>
      <c r="M7" s="15"/>
    </row>
    <row r="8">
      <c r="B8" s="28" t="s">
        <v>38</v>
      </c>
      <c r="C8" s="29">
        <v>1.09046</v>
      </c>
      <c r="D8" s="30">
        <v>1.100535</v>
      </c>
      <c r="F8" s="31">
        <f t="shared" si="2"/>
        <v>1.00923922</v>
      </c>
      <c r="G8" s="27">
        <f t="shared" ref="G8:G9" si="4">D8/C8</f>
        <v>1.00923922</v>
      </c>
    </row>
    <row r="9">
      <c r="B9" s="28" t="s">
        <v>39</v>
      </c>
      <c r="C9" s="29">
        <v>1.294216</v>
      </c>
      <c r="D9" s="30">
        <v>1.390271</v>
      </c>
      <c r="F9" s="31">
        <f t="shared" si="2"/>
        <v>1.074218678</v>
      </c>
      <c r="G9" s="27">
        <f t="shared" si="4"/>
        <v>1.074218678</v>
      </c>
    </row>
    <row r="10">
      <c r="B10" s="27"/>
      <c r="C10" s="27"/>
      <c r="D10" s="27"/>
      <c r="E10" s="27"/>
      <c r="F10" s="27"/>
      <c r="G10" s="27"/>
    </row>
    <row r="11">
      <c r="B11" s="32"/>
      <c r="C11" s="32"/>
      <c r="D11" s="32"/>
      <c r="E11" s="32"/>
      <c r="F11" s="33" t="s">
        <v>40</v>
      </c>
      <c r="G11" s="34"/>
    </row>
    <row r="12">
      <c r="B12" s="28" t="s">
        <v>41</v>
      </c>
      <c r="C12" s="23" t="s">
        <v>42</v>
      </c>
      <c r="D12" s="23" t="s">
        <v>43</v>
      </c>
      <c r="E12" s="23" t="s">
        <v>44</v>
      </c>
      <c r="F12" s="23" t="s">
        <v>45</v>
      </c>
      <c r="G12" s="23" t="s">
        <v>44</v>
      </c>
    </row>
    <row r="13">
      <c r="B13" s="28">
        <v>0.0</v>
      </c>
      <c r="C13" s="23">
        <v>1.0</v>
      </c>
      <c r="D13" s="35">
        <v>48.0</v>
      </c>
      <c r="E13" s="23" t="s">
        <v>26</v>
      </c>
      <c r="F13" s="35">
        <v>44.0</v>
      </c>
      <c r="G13" s="23" t="s">
        <v>26</v>
      </c>
    </row>
    <row r="14">
      <c r="B14" s="28">
        <v>1.0</v>
      </c>
      <c r="C14" s="23">
        <v>0.0</v>
      </c>
      <c r="D14" s="36" t="s">
        <v>26</v>
      </c>
      <c r="E14" s="35">
        <v>63.0</v>
      </c>
      <c r="F14" s="36" t="s">
        <v>26</v>
      </c>
      <c r="G14" s="35">
        <v>57.0</v>
      </c>
    </row>
    <row r="17">
      <c r="B17" s="22" t="s">
        <v>46</v>
      </c>
    </row>
    <row r="19">
      <c r="B19" s="37" t="s">
        <v>47</v>
      </c>
      <c r="C19" s="38">
        <f t="shared" ref="C19:C20" si="5">AVERAGE(C6)</f>
        <v>1.338959</v>
      </c>
    </row>
    <row r="20">
      <c r="B20" s="37" t="s">
        <v>48</v>
      </c>
      <c r="C20" s="38">
        <f t="shared" si="5"/>
        <v>1.810222</v>
      </c>
    </row>
    <row r="21">
      <c r="B21" s="37" t="s">
        <v>49</v>
      </c>
      <c r="C21" s="38">
        <f t="shared" ref="C21:C22" si="6">MEDIAN(C8)</f>
        <v>1.09046</v>
      </c>
    </row>
    <row r="22">
      <c r="B22" s="37" t="s">
        <v>50</v>
      </c>
      <c r="C22" s="38">
        <f t="shared" si="6"/>
        <v>1.294216</v>
      </c>
    </row>
    <row r="24">
      <c r="B24" s="22" t="s">
        <v>51</v>
      </c>
    </row>
    <row r="26">
      <c r="B26" s="37" t="s">
        <v>52</v>
      </c>
      <c r="C26" s="37">
        <v>48.0</v>
      </c>
      <c r="E26" s="37" t="s">
        <v>53</v>
      </c>
      <c r="F26" s="39">
        <f>F13/D13</f>
        <v>0.9166666667</v>
      </c>
      <c r="G26" s="21">
        <f t="shared" ref="G26:G27" si="7">1-F26</f>
        <v>0.08333333333</v>
      </c>
    </row>
    <row r="27">
      <c r="B27" s="37" t="s">
        <v>54</v>
      </c>
      <c r="C27" s="37">
        <v>63.0</v>
      </c>
      <c r="E27" s="37" t="s">
        <v>55</v>
      </c>
      <c r="F27" s="39">
        <f>G14/E14</f>
        <v>0.9047619048</v>
      </c>
      <c r="G27" s="21">
        <f t="shared" si="7"/>
        <v>0.09523809524</v>
      </c>
    </row>
    <row r="28">
      <c r="B28" s="37" t="s">
        <v>56</v>
      </c>
      <c r="C28" s="37">
        <v>44.0</v>
      </c>
    </row>
    <row r="29">
      <c r="B29" s="37" t="s">
        <v>57</v>
      </c>
      <c r="C29" s="37">
        <v>57.0</v>
      </c>
    </row>
    <row r="31">
      <c r="C31" s="1" t="s">
        <v>18</v>
      </c>
    </row>
    <row r="32">
      <c r="B32" s="21">
        <f>MEDIAN(F26:F27)</f>
        <v>0.9107142857</v>
      </c>
      <c r="C32" s="21">
        <f>MIN(F26:F27)</f>
        <v>0.9047619048</v>
      </c>
      <c r="D32" s="21">
        <f>MAX(F26:F27)</f>
        <v>0.9166666667</v>
      </c>
      <c r="E32" s="21">
        <f t="shared" ref="E32:F32" si="8">STDEV(F26:F27)</f>
        <v>0.008417937871</v>
      </c>
      <c r="F32" s="21">
        <f t="shared" si="8"/>
        <v>0.008417937871</v>
      </c>
    </row>
  </sheetData>
  <mergeCells count="4">
    <mergeCell ref="B3:E3"/>
    <mergeCell ref="F11:G11"/>
    <mergeCell ref="B17:E17"/>
    <mergeCell ref="B24:E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4" max="14" width="19.13"/>
  </cols>
  <sheetData>
    <row r="1">
      <c r="B1" s="22" t="s">
        <v>58</v>
      </c>
    </row>
    <row r="3">
      <c r="A3" s="27"/>
      <c r="B3" s="40"/>
      <c r="C3" s="41" t="s">
        <v>59</v>
      </c>
      <c r="D3" s="41" t="s">
        <v>60</v>
      </c>
      <c r="E3" s="41" t="s">
        <v>61</v>
      </c>
      <c r="F3" s="41" t="s">
        <v>62</v>
      </c>
      <c r="H3" s="1" t="s">
        <v>63</v>
      </c>
      <c r="I3" s="1" t="s">
        <v>64</v>
      </c>
      <c r="K3" s="1" t="s">
        <v>20</v>
      </c>
      <c r="L3" s="1" t="s">
        <v>18</v>
      </c>
      <c r="M3" s="1" t="s">
        <v>17</v>
      </c>
      <c r="N3" s="1" t="s">
        <v>65</v>
      </c>
    </row>
    <row r="4">
      <c r="A4" s="42"/>
      <c r="B4" s="28" t="s">
        <v>25</v>
      </c>
      <c r="C4" s="43">
        <v>2.33086</v>
      </c>
      <c r="D4" s="43">
        <v>2.591472</v>
      </c>
      <c r="E4" s="43">
        <v>2.760503</v>
      </c>
      <c r="F4" s="43">
        <v>3.236111</v>
      </c>
      <c r="G4" s="27"/>
      <c r="H4" s="21">
        <f t="shared" ref="H4:I4" si="1">E4/C4</f>
        <v>1.184328102</v>
      </c>
      <c r="I4" s="21">
        <f t="shared" si="1"/>
        <v>1.24875399</v>
      </c>
      <c r="J4" s="1" t="s">
        <v>25</v>
      </c>
      <c r="K4" s="21">
        <f t="shared" ref="K4:K5" si="3">MEDIAN(H4:I4)</f>
        <v>1.216541046</v>
      </c>
      <c r="L4" s="21">
        <f t="shared" ref="L4:L5" si="4">MIN(H4:I4)</f>
        <v>1.184328102</v>
      </c>
      <c r="M4" s="21">
        <f t="shared" ref="M4:M5" si="5">MAX(H4:I4)</f>
        <v>1.24875399</v>
      </c>
      <c r="N4" s="21">
        <f t="shared" ref="N4:N5" si="6">STDEV(H4:I4)</f>
        <v>0.04555598224</v>
      </c>
    </row>
    <row r="5">
      <c r="A5" s="42"/>
      <c r="B5" s="28" t="s">
        <v>28</v>
      </c>
      <c r="C5" s="43">
        <v>2.199661</v>
      </c>
      <c r="D5" s="43">
        <v>3.227072</v>
      </c>
      <c r="E5" s="43">
        <v>2.646262</v>
      </c>
      <c r="F5" s="43">
        <v>3.743401</v>
      </c>
      <c r="G5" s="27"/>
      <c r="H5" s="21">
        <f t="shared" ref="H5:I5" si="2">E5/C5</f>
        <v>1.20303174</v>
      </c>
      <c r="I5" s="21">
        <f t="shared" si="2"/>
        <v>1.159999219</v>
      </c>
      <c r="J5" s="1" t="s">
        <v>28</v>
      </c>
      <c r="K5" s="21">
        <f t="shared" si="3"/>
        <v>1.181515479</v>
      </c>
      <c r="L5" s="21">
        <f t="shared" si="4"/>
        <v>1.159999219</v>
      </c>
      <c r="M5" s="21">
        <f t="shared" si="5"/>
        <v>1.20303174</v>
      </c>
      <c r="N5" s="21">
        <f t="shared" si="6"/>
        <v>0.03042858726</v>
      </c>
    </row>
    <row r="6">
      <c r="A6" s="42"/>
      <c r="B6" s="28" t="s">
        <v>38</v>
      </c>
      <c r="C6" s="43">
        <v>1.862084</v>
      </c>
      <c r="D6" s="43">
        <v>1.855985</v>
      </c>
      <c r="E6" s="43">
        <v>1.788394</v>
      </c>
      <c r="F6" s="43">
        <v>1.936324</v>
      </c>
      <c r="G6" s="27"/>
    </row>
    <row r="7">
      <c r="A7" s="42"/>
      <c r="B7" s="28" t="s">
        <v>66</v>
      </c>
      <c r="C7" s="43">
        <v>1.542839</v>
      </c>
      <c r="D7" s="43">
        <v>2.211234</v>
      </c>
      <c r="E7" s="43">
        <v>1.629799</v>
      </c>
      <c r="F7" s="43">
        <v>2.153014</v>
      </c>
      <c r="G7" s="27"/>
    </row>
    <row r="8">
      <c r="A8" s="27"/>
      <c r="B8" s="27"/>
      <c r="C8" s="27"/>
      <c r="D8" s="27"/>
      <c r="E8" s="27"/>
      <c r="F8" s="27"/>
      <c r="G8" s="27"/>
      <c r="H8" s="27"/>
    </row>
    <row r="9">
      <c r="A9" s="27"/>
      <c r="B9" s="27"/>
      <c r="C9" s="27"/>
      <c r="D9" s="27"/>
      <c r="E9" s="27"/>
      <c r="F9" s="27"/>
      <c r="G9" s="27"/>
      <c r="H9" s="27"/>
    </row>
    <row r="10">
      <c r="A10" s="27"/>
      <c r="B10" s="27"/>
      <c r="C10" s="27"/>
      <c r="D10" s="27"/>
      <c r="E10" s="27"/>
      <c r="F10" s="27"/>
      <c r="G10" s="27"/>
      <c r="H10" s="27"/>
    </row>
    <row r="11">
      <c r="A11" s="27"/>
      <c r="B11" s="32" t="s">
        <v>67</v>
      </c>
      <c r="C11" s="32"/>
      <c r="D11" s="32"/>
      <c r="E11" s="32"/>
      <c r="F11" s="33" t="s">
        <v>68</v>
      </c>
      <c r="G11" s="34"/>
      <c r="H11" s="27"/>
    </row>
    <row r="12">
      <c r="A12" s="42"/>
      <c r="B12" s="40" t="s">
        <v>41</v>
      </c>
      <c r="C12" s="41" t="s">
        <v>42</v>
      </c>
      <c r="D12" s="41" t="s">
        <v>43</v>
      </c>
      <c r="E12" s="41" t="s">
        <v>44</v>
      </c>
      <c r="F12" s="41" t="s">
        <v>45</v>
      </c>
      <c r="G12" s="41" t="s">
        <v>44</v>
      </c>
      <c r="I12" s="44" t="s">
        <v>36</v>
      </c>
    </row>
    <row r="13">
      <c r="A13" s="42"/>
      <c r="B13" s="28" t="s">
        <v>69</v>
      </c>
      <c r="C13" s="23">
        <v>1.0</v>
      </c>
      <c r="D13" s="23">
        <v>97.0</v>
      </c>
      <c r="E13" s="23" t="s">
        <v>26</v>
      </c>
      <c r="F13" s="23">
        <v>87.0</v>
      </c>
      <c r="G13" s="23" t="s">
        <v>26</v>
      </c>
      <c r="I13" s="45">
        <f t="shared" ref="I13:I15" si="7">F13/D13</f>
        <v>0.8969072165</v>
      </c>
    </row>
    <row r="14">
      <c r="A14" s="42"/>
      <c r="B14" s="28" t="s">
        <v>70</v>
      </c>
      <c r="C14" s="23">
        <v>1.0</v>
      </c>
      <c r="D14" s="36">
        <v>49.0</v>
      </c>
      <c r="E14" s="23" t="s">
        <v>26</v>
      </c>
      <c r="F14" s="36">
        <v>44.0</v>
      </c>
      <c r="G14" s="23" t="s">
        <v>26</v>
      </c>
      <c r="I14" s="45">
        <f t="shared" si="7"/>
        <v>0.8979591837</v>
      </c>
    </row>
    <row r="15">
      <c r="A15" s="42"/>
      <c r="B15" s="28" t="s">
        <v>71</v>
      </c>
      <c r="C15" s="23">
        <v>1.0</v>
      </c>
      <c r="D15" s="23">
        <v>49.0</v>
      </c>
      <c r="E15" s="23" t="s">
        <v>26</v>
      </c>
      <c r="F15" s="36">
        <v>44.0</v>
      </c>
      <c r="G15" s="23" t="s">
        <v>26</v>
      </c>
      <c r="I15" s="45">
        <f t="shared" si="7"/>
        <v>0.8979591837</v>
      </c>
    </row>
    <row r="16">
      <c r="A16" s="42"/>
      <c r="B16" s="46">
        <v>45292.0</v>
      </c>
      <c r="C16" s="23">
        <v>0.0</v>
      </c>
      <c r="D16" s="23" t="s">
        <v>26</v>
      </c>
      <c r="E16" s="36">
        <v>40.0</v>
      </c>
      <c r="F16" s="23" t="s">
        <v>26</v>
      </c>
      <c r="G16" s="36">
        <v>35.0</v>
      </c>
      <c r="I16" s="45">
        <f>G16/E16</f>
        <v>0.875</v>
      </c>
    </row>
    <row r="17">
      <c r="A17" s="27"/>
      <c r="B17" s="27"/>
      <c r="C17" s="27"/>
      <c r="D17" s="27"/>
      <c r="E17" s="27"/>
      <c r="F17" s="27"/>
      <c r="G17" s="27"/>
      <c r="H17" s="27"/>
    </row>
    <row r="18">
      <c r="B18" s="22" t="s">
        <v>72</v>
      </c>
    </row>
    <row r="20">
      <c r="B20" s="7"/>
      <c r="C20" s="44" t="s">
        <v>73</v>
      </c>
      <c r="D20" s="47" t="s">
        <v>74</v>
      </c>
      <c r="E20" s="48" t="s">
        <v>75</v>
      </c>
      <c r="F20" s="48" t="s">
        <v>76</v>
      </c>
      <c r="G20" s="48" t="s">
        <v>77</v>
      </c>
      <c r="H20" s="48" t="s">
        <v>78</v>
      </c>
      <c r="I20" s="48" t="s">
        <v>79</v>
      </c>
    </row>
    <row r="21">
      <c r="B21" s="48" t="s">
        <v>80</v>
      </c>
      <c r="C21" s="49">
        <f t="shared" ref="C21:C24" si="8">E4/C4</f>
        <v>1.184328102</v>
      </c>
      <c r="D21" s="7">
        <f t="shared" ref="D21:D24" si="9">F4/E4</f>
        <v>1.17229034</v>
      </c>
      <c r="E21" s="7">
        <f t="shared" ref="E21:E24" si="10">AVERAGE(C4:D4)</f>
        <v>2.461166</v>
      </c>
      <c r="F21" s="7">
        <f t="shared" ref="F21:F24" si="11">AVERAGE(E4:F4)</f>
        <v>2.998307</v>
      </c>
      <c r="G21" s="7">
        <f t="shared" ref="G21:G24" si="12">F21/E21</f>
        <v>1.218246555</v>
      </c>
      <c r="H21" s="7">
        <f t="shared" ref="H21:H24" si="13">STDEV(C4:D4)</f>
        <v>0.1842805125</v>
      </c>
      <c r="I21" s="7">
        <f t="shared" ref="I21:I24" si="14">STDEV(E4:F4)</f>
        <v>0.336305642</v>
      </c>
    </row>
    <row r="22">
      <c r="B22" s="48" t="s">
        <v>28</v>
      </c>
      <c r="C22" s="49">
        <f t="shared" si="8"/>
        <v>1.20303174</v>
      </c>
      <c r="D22" s="7">
        <f t="shared" si="9"/>
        <v>1.414599537</v>
      </c>
      <c r="E22" s="7">
        <f t="shared" si="10"/>
        <v>2.7133665</v>
      </c>
      <c r="F22" s="7">
        <f t="shared" si="11"/>
        <v>3.1948315</v>
      </c>
      <c r="G22" s="7">
        <f t="shared" si="12"/>
        <v>1.177441934</v>
      </c>
      <c r="H22" s="7">
        <f t="shared" si="13"/>
        <v>0.7264892852</v>
      </c>
      <c r="I22" s="7">
        <f t="shared" si="14"/>
        <v>0.7757944268</v>
      </c>
    </row>
    <row r="23">
      <c r="B23" s="48" t="s">
        <v>30</v>
      </c>
      <c r="C23" s="49">
        <f t="shared" si="8"/>
        <v>0.9604260603</v>
      </c>
      <c r="D23" s="7">
        <f t="shared" si="9"/>
        <v>1.082716672</v>
      </c>
      <c r="E23" s="7">
        <f t="shared" si="10"/>
        <v>1.8590345</v>
      </c>
      <c r="F23" s="7">
        <f t="shared" si="11"/>
        <v>1.862359</v>
      </c>
      <c r="G23" s="7">
        <f t="shared" si="12"/>
        <v>1.001788294</v>
      </c>
      <c r="H23" s="7">
        <f t="shared" si="13"/>
        <v>0.004312644258</v>
      </c>
      <c r="I23" s="7">
        <f t="shared" si="14"/>
        <v>0.1046023061</v>
      </c>
    </row>
    <row r="24">
      <c r="B24" s="48" t="s">
        <v>31</v>
      </c>
      <c r="C24" s="49">
        <f t="shared" si="8"/>
        <v>1.056363626</v>
      </c>
      <c r="D24" s="7">
        <f t="shared" si="9"/>
        <v>1.321030385</v>
      </c>
      <c r="E24" s="7">
        <f t="shared" si="10"/>
        <v>1.8770365</v>
      </c>
      <c r="F24" s="7">
        <f t="shared" si="11"/>
        <v>1.8914065</v>
      </c>
      <c r="G24" s="7">
        <f t="shared" si="12"/>
        <v>1.007655685</v>
      </c>
      <c r="H24" s="7">
        <f t="shared" si="13"/>
        <v>0.472626637</v>
      </c>
      <c r="I24" s="7">
        <f t="shared" si="14"/>
        <v>0.3699688745</v>
      </c>
    </row>
    <row r="27">
      <c r="B27" s="22" t="s">
        <v>81</v>
      </c>
    </row>
    <row r="29">
      <c r="C29" s="50" t="s">
        <v>82</v>
      </c>
      <c r="D29" s="51" t="s">
        <v>40</v>
      </c>
      <c r="E29" s="52" t="s">
        <v>82</v>
      </c>
      <c r="F29" s="53"/>
      <c r="G29" s="52" t="s">
        <v>40</v>
      </c>
      <c r="H29" s="53"/>
      <c r="I29" s="50" t="s">
        <v>82</v>
      </c>
      <c r="J29" s="51" t="s">
        <v>40</v>
      </c>
    </row>
    <row r="30">
      <c r="C30" s="50" t="s">
        <v>83</v>
      </c>
      <c r="D30" s="50" t="s">
        <v>84</v>
      </c>
      <c r="E30" s="50" t="s">
        <v>85</v>
      </c>
      <c r="F30" s="50" t="s">
        <v>86</v>
      </c>
      <c r="G30" s="50" t="s">
        <v>85</v>
      </c>
      <c r="H30" s="50" t="s">
        <v>86</v>
      </c>
      <c r="I30" s="50" t="s">
        <v>4</v>
      </c>
      <c r="J30" s="50" t="s">
        <v>4</v>
      </c>
    </row>
    <row r="31">
      <c r="B31" s="48" t="s">
        <v>87</v>
      </c>
      <c r="C31" s="7">
        <f>MEDIAN(D13:D15)</f>
        <v>49</v>
      </c>
      <c r="D31" s="7">
        <f>MEDIAN(F13:F15)</f>
        <v>44</v>
      </c>
      <c r="E31" s="48">
        <f>MIN(D13:D15)</f>
        <v>49</v>
      </c>
      <c r="F31" s="7">
        <f>MAX(D13:D15)</f>
        <v>97</v>
      </c>
      <c r="G31" s="7">
        <f>MIN(F13:F15)</f>
        <v>44</v>
      </c>
      <c r="H31" s="7">
        <f>MAX(F13:F15)</f>
        <v>87</v>
      </c>
      <c r="I31" s="50">
        <f>STDEV(D13:D15)</f>
        <v>27.71281292</v>
      </c>
      <c r="J31" s="50">
        <f>STDEV(F13:F15)</f>
        <v>24.82606158</v>
      </c>
    </row>
    <row r="32">
      <c r="B32" s="48" t="s">
        <v>88</v>
      </c>
      <c r="C32" s="7">
        <f>MEDIAN(E14:E16)</f>
        <v>40</v>
      </c>
      <c r="D32" s="7">
        <f>MEDIAN(G14:G16)</f>
        <v>35</v>
      </c>
      <c r="E32" s="7">
        <f>MIN(E14:E16)</f>
        <v>40</v>
      </c>
      <c r="F32" s="7">
        <f>MAX(E14:E16)</f>
        <v>40</v>
      </c>
      <c r="G32" s="7">
        <f>MIN(G14:G16)</f>
        <v>35</v>
      </c>
      <c r="H32" s="7">
        <f>MAX(G14:G16)</f>
        <v>35</v>
      </c>
      <c r="I32" s="48" t="s">
        <v>26</v>
      </c>
      <c r="J32" s="48" t="s">
        <v>26</v>
      </c>
    </row>
    <row r="35">
      <c r="C35" s="50" t="s">
        <v>83</v>
      </c>
      <c r="D35" s="48" t="s">
        <v>89</v>
      </c>
      <c r="E35" s="48" t="s">
        <v>90</v>
      </c>
      <c r="F35" s="48" t="s">
        <v>4</v>
      </c>
    </row>
    <row r="36">
      <c r="B36" s="44" t="s">
        <v>36</v>
      </c>
      <c r="C36" s="7">
        <f>MEDIAN(I13:I16)</f>
        <v>0.8974332001</v>
      </c>
      <c r="D36" s="7">
        <f>MIN(I13:I16)</f>
        <v>0.875</v>
      </c>
      <c r="E36" s="7">
        <f>MAX(I13:I16)</f>
        <v>0.8979591837</v>
      </c>
      <c r="F36" s="7">
        <f>STDEV(I13:I16)</f>
        <v>0.01131513601</v>
      </c>
    </row>
  </sheetData>
  <mergeCells count="6">
    <mergeCell ref="B1:E1"/>
    <mergeCell ref="F11:G11"/>
    <mergeCell ref="B18:E18"/>
    <mergeCell ref="B27:E27"/>
    <mergeCell ref="E29:F29"/>
    <mergeCell ref="G29:H2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1.13"/>
  </cols>
  <sheetData>
    <row r="2">
      <c r="B2" s="22" t="s">
        <v>91</v>
      </c>
    </row>
    <row r="4">
      <c r="B4" s="23"/>
      <c r="C4" s="41" t="s">
        <v>59</v>
      </c>
      <c r="D4" s="41" t="s">
        <v>60</v>
      </c>
      <c r="E4" s="41" t="s">
        <v>92</v>
      </c>
      <c r="F4" s="41" t="s">
        <v>61</v>
      </c>
      <c r="G4" s="41" t="s">
        <v>62</v>
      </c>
      <c r="H4" s="41" t="s">
        <v>93</v>
      </c>
    </row>
    <row r="5">
      <c r="B5" s="28" t="s">
        <v>25</v>
      </c>
      <c r="C5" s="43">
        <v>3.203671</v>
      </c>
      <c r="D5" s="43">
        <v>3.85428</v>
      </c>
      <c r="E5" s="43">
        <v>4.06083</v>
      </c>
      <c r="F5" s="43">
        <v>3.763217</v>
      </c>
      <c r="G5" s="43">
        <v>4.549304</v>
      </c>
      <c r="H5" s="43">
        <v>4.718805</v>
      </c>
      <c r="J5" s="21">
        <f t="shared" ref="J5:L5" si="1">F5/C5</f>
        <v>1.17465776</v>
      </c>
      <c r="K5" s="21">
        <f t="shared" si="1"/>
        <v>1.180325249</v>
      </c>
      <c r="L5" s="21">
        <f t="shared" si="1"/>
        <v>1.162029684</v>
      </c>
    </row>
    <row r="6">
      <c r="B6" s="28" t="s">
        <v>28</v>
      </c>
      <c r="C6" s="43">
        <v>2.592955</v>
      </c>
      <c r="D6" s="43">
        <v>3.546696</v>
      </c>
      <c r="E6" s="43">
        <v>3.974073</v>
      </c>
      <c r="F6" s="43">
        <v>3.070551</v>
      </c>
      <c r="G6" s="43">
        <v>4.086537</v>
      </c>
      <c r="H6" s="43">
        <v>4.513151</v>
      </c>
      <c r="J6" s="21">
        <f t="shared" ref="J6:L6" si="2">F6/C6</f>
        <v>1.184189853</v>
      </c>
      <c r="K6" s="21">
        <f t="shared" si="2"/>
        <v>1.152209549</v>
      </c>
      <c r="L6" s="21">
        <f t="shared" si="2"/>
        <v>1.135648741</v>
      </c>
    </row>
    <row r="7">
      <c r="B7" s="28" t="s">
        <v>30</v>
      </c>
      <c r="C7" s="43">
        <v>3.196134</v>
      </c>
      <c r="D7" s="43">
        <v>3.090164</v>
      </c>
      <c r="E7" s="43">
        <v>2.812682</v>
      </c>
      <c r="F7" s="43">
        <v>3.050231</v>
      </c>
      <c r="G7" s="43">
        <v>2.903704</v>
      </c>
      <c r="H7" s="43">
        <v>2.700933</v>
      </c>
    </row>
    <row r="8">
      <c r="B8" s="28" t="s">
        <v>31</v>
      </c>
      <c r="C8" s="43">
        <v>1.723916</v>
      </c>
      <c r="D8" s="43">
        <v>2.352401</v>
      </c>
      <c r="E8" s="43">
        <v>2.87472</v>
      </c>
      <c r="F8" s="43">
        <v>1.804636</v>
      </c>
      <c r="G8" s="43">
        <v>2.243536</v>
      </c>
      <c r="H8" s="43">
        <v>2.672474</v>
      </c>
      <c r="K8" s="1" t="s">
        <v>20</v>
      </c>
      <c r="L8" s="13" t="s">
        <v>2</v>
      </c>
      <c r="M8" s="3" t="s">
        <v>3</v>
      </c>
      <c r="N8" s="3" t="s">
        <v>4</v>
      </c>
    </row>
    <row r="9">
      <c r="B9" s="27"/>
      <c r="C9" s="27"/>
      <c r="D9" s="27"/>
      <c r="E9" s="27"/>
      <c r="F9" s="27"/>
      <c r="G9" s="27"/>
      <c r="H9" s="27"/>
      <c r="J9" s="4" t="s">
        <v>25</v>
      </c>
      <c r="K9" s="5">
        <f t="shared" ref="K9:K10" si="3">MEDIAN(J5:L5)</f>
        <v>1.17465776</v>
      </c>
      <c r="L9" s="5">
        <f t="shared" ref="L9:L10" si="4">MIN(J5:L5)</f>
        <v>1.162029684</v>
      </c>
      <c r="M9" s="5">
        <f t="shared" ref="M9:M10" si="5">MAX(J5:L5)</f>
        <v>1.180325249</v>
      </c>
      <c r="N9" s="15">
        <f t="shared" ref="N9:N10" si="6">STDEV(J5:L5)</f>
        <v>0.009365863971</v>
      </c>
    </row>
    <row r="10">
      <c r="B10" s="32"/>
      <c r="C10" s="32"/>
      <c r="D10" s="32"/>
      <c r="E10" s="32"/>
      <c r="F10" s="33" t="s">
        <v>68</v>
      </c>
      <c r="G10" s="34"/>
      <c r="H10" s="27"/>
      <c r="J10" s="4" t="s">
        <v>28</v>
      </c>
      <c r="K10" s="5">
        <f t="shared" si="3"/>
        <v>1.152209549</v>
      </c>
      <c r="L10" s="5">
        <f t="shared" si="4"/>
        <v>1.135648741</v>
      </c>
      <c r="M10" s="5">
        <f t="shared" si="5"/>
        <v>1.184189853</v>
      </c>
      <c r="N10" s="15">
        <f t="shared" si="6"/>
        <v>0.02467535782</v>
      </c>
    </row>
    <row r="11">
      <c r="B11" s="28" t="s">
        <v>41</v>
      </c>
      <c r="C11" s="23" t="s">
        <v>42</v>
      </c>
      <c r="D11" s="23" t="s">
        <v>43</v>
      </c>
      <c r="E11" s="23" t="s">
        <v>44</v>
      </c>
      <c r="F11" s="23" t="s">
        <v>45</v>
      </c>
      <c r="G11" s="23" t="s">
        <v>44</v>
      </c>
      <c r="H11" s="54" t="s">
        <v>36</v>
      </c>
    </row>
    <row r="12">
      <c r="B12" s="28" t="s">
        <v>94</v>
      </c>
      <c r="C12" s="43">
        <v>1.0</v>
      </c>
      <c r="D12" s="43">
        <v>145.0</v>
      </c>
      <c r="E12" s="23" t="s">
        <v>26</v>
      </c>
      <c r="F12" s="43">
        <v>131.0</v>
      </c>
      <c r="G12" s="23" t="s">
        <v>26</v>
      </c>
      <c r="H12" s="27">
        <f t="shared" ref="H12:H18" si="7">F12/D12</f>
        <v>0.9034482759</v>
      </c>
    </row>
    <row r="13">
      <c r="B13" s="28" t="s">
        <v>95</v>
      </c>
      <c r="C13" s="43">
        <v>1.0</v>
      </c>
      <c r="D13" s="55">
        <v>97.0</v>
      </c>
      <c r="E13" s="23" t="s">
        <v>26</v>
      </c>
      <c r="F13" s="55">
        <v>88.0</v>
      </c>
      <c r="G13" s="23" t="s">
        <v>26</v>
      </c>
      <c r="H13" s="27">
        <f t="shared" si="7"/>
        <v>0.9072164948</v>
      </c>
    </row>
    <row r="14">
      <c r="B14" s="28" t="s">
        <v>96</v>
      </c>
      <c r="C14" s="43">
        <v>1.0</v>
      </c>
      <c r="D14" s="43">
        <v>96.0</v>
      </c>
      <c r="E14" s="23" t="s">
        <v>26</v>
      </c>
      <c r="F14" s="55">
        <v>87.0</v>
      </c>
      <c r="G14" s="23" t="s">
        <v>26</v>
      </c>
      <c r="H14" s="27">
        <f t="shared" si="7"/>
        <v>0.90625</v>
      </c>
    </row>
    <row r="15">
      <c r="B15" s="56" t="s">
        <v>97</v>
      </c>
      <c r="C15" s="43">
        <v>1.0</v>
      </c>
      <c r="D15" s="43">
        <v>50.0</v>
      </c>
      <c r="E15" s="23" t="s">
        <v>26</v>
      </c>
      <c r="F15" s="43">
        <v>46.0</v>
      </c>
      <c r="G15" s="23" t="s">
        <v>26</v>
      </c>
      <c r="H15" s="27">
        <f t="shared" si="7"/>
        <v>0.92</v>
      </c>
    </row>
    <row r="16">
      <c r="B16" s="28" t="s">
        <v>98</v>
      </c>
      <c r="C16" s="43">
        <v>1.0</v>
      </c>
      <c r="D16" s="43">
        <v>96.0</v>
      </c>
      <c r="E16" s="23" t="s">
        <v>26</v>
      </c>
      <c r="F16" s="55">
        <v>87.0</v>
      </c>
      <c r="G16" s="23" t="s">
        <v>26</v>
      </c>
      <c r="H16" s="27">
        <f t="shared" si="7"/>
        <v>0.90625</v>
      </c>
    </row>
    <row r="17">
      <c r="B17" s="28" t="s">
        <v>99</v>
      </c>
      <c r="C17" s="43">
        <v>1.0</v>
      </c>
      <c r="D17" s="43">
        <v>49.0</v>
      </c>
      <c r="E17" s="23" t="s">
        <v>26</v>
      </c>
      <c r="F17" s="43">
        <v>45.0</v>
      </c>
      <c r="G17" s="23" t="s">
        <v>26</v>
      </c>
      <c r="H17" s="27">
        <f t="shared" si="7"/>
        <v>0.9183673469</v>
      </c>
    </row>
    <row r="18">
      <c r="B18" s="56" t="s">
        <v>100</v>
      </c>
      <c r="C18" s="43">
        <v>1.0</v>
      </c>
      <c r="D18" s="43">
        <v>48.0</v>
      </c>
      <c r="E18" s="23" t="s">
        <v>26</v>
      </c>
      <c r="F18" s="43">
        <v>44.0</v>
      </c>
      <c r="G18" s="23" t="s">
        <v>26</v>
      </c>
      <c r="H18" s="27">
        <f t="shared" si="7"/>
        <v>0.9166666667</v>
      </c>
    </row>
    <row r="19">
      <c r="B19" s="56" t="s">
        <v>101</v>
      </c>
      <c r="C19" s="43">
        <v>0.0</v>
      </c>
      <c r="D19" s="23" t="s">
        <v>26</v>
      </c>
      <c r="E19" s="43">
        <v>28.0</v>
      </c>
      <c r="F19" s="23" t="s">
        <v>26</v>
      </c>
      <c r="G19" s="43">
        <v>26.0</v>
      </c>
      <c r="H19" s="27">
        <f>G19/E19</f>
        <v>0.9285714286</v>
      </c>
    </row>
    <row r="20">
      <c r="H20" s="27"/>
    </row>
    <row r="21">
      <c r="B21" s="22" t="s">
        <v>72</v>
      </c>
      <c r="H21" s="27"/>
    </row>
    <row r="22">
      <c r="H22" s="27"/>
    </row>
    <row r="23">
      <c r="B23" s="7"/>
      <c r="C23" s="44" t="s">
        <v>73</v>
      </c>
      <c r="D23" s="47" t="s">
        <v>74</v>
      </c>
      <c r="E23" s="47" t="s">
        <v>102</v>
      </c>
      <c r="F23" s="3" t="s">
        <v>75</v>
      </c>
      <c r="G23" s="3" t="s">
        <v>76</v>
      </c>
      <c r="H23" s="3" t="s">
        <v>103</v>
      </c>
      <c r="I23" s="3" t="s">
        <v>78</v>
      </c>
      <c r="J23" s="3" t="s">
        <v>79</v>
      </c>
    </row>
    <row r="24">
      <c r="B24" s="48" t="s">
        <v>25</v>
      </c>
      <c r="C24" s="49">
        <f t="shared" ref="C24:E24" si="8">F5/C5</f>
        <v>1.17465776</v>
      </c>
      <c r="D24" s="49">
        <f t="shared" si="8"/>
        <v>1.180325249</v>
      </c>
      <c r="E24" s="57">
        <f t="shared" si="8"/>
        <v>1.162029684</v>
      </c>
      <c r="F24" s="15">
        <f t="shared" ref="F24:F27" si="10">MEDIAN(C5:E5)</f>
        <v>3.85428</v>
      </c>
      <c r="G24" s="15">
        <f t="shared" ref="G24:G27" si="11">MEDIAN(F5:H5)</f>
        <v>4.549304</v>
      </c>
      <c r="H24" s="58">
        <f t="shared" ref="H24:H27" si="12">G24/F24</f>
        <v>1.180325249</v>
      </c>
      <c r="I24" s="15">
        <f t="shared" ref="I24:I27" si="13">STDEV(C5:E5)</f>
        <v>0.4473396407</v>
      </c>
      <c r="J24" s="15">
        <f t="shared" ref="J24:J27" si="14">STDEV(F5:H5)</f>
        <v>0.5098711906</v>
      </c>
    </row>
    <row r="25">
      <c r="B25" s="48" t="s">
        <v>28</v>
      </c>
      <c r="C25" s="49">
        <f t="shared" ref="C25:E25" si="9">F6/C6</f>
        <v>1.184189853</v>
      </c>
      <c r="D25" s="49">
        <f t="shared" si="9"/>
        <v>1.152209549</v>
      </c>
      <c r="E25" s="57">
        <f t="shared" si="9"/>
        <v>1.135648741</v>
      </c>
      <c r="F25" s="15">
        <f t="shared" si="10"/>
        <v>3.546696</v>
      </c>
      <c r="G25" s="15">
        <f t="shared" si="11"/>
        <v>4.086537</v>
      </c>
      <c r="H25" s="58">
        <f t="shared" si="12"/>
        <v>1.152209549</v>
      </c>
      <c r="I25" s="15">
        <f t="shared" si="13"/>
        <v>0.7070784875</v>
      </c>
      <c r="J25" s="15">
        <f t="shared" si="14"/>
        <v>0.7410939906</v>
      </c>
    </row>
    <row r="26">
      <c r="B26" s="48" t="s">
        <v>30</v>
      </c>
      <c r="C26" s="49">
        <f t="shared" ref="C26:E26" si="15">F7/C7</f>
        <v>0.9543501618</v>
      </c>
      <c r="D26" s="49">
        <f t="shared" si="15"/>
        <v>0.9396601604</v>
      </c>
      <c r="E26" s="57">
        <f t="shared" si="15"/>
        <v>0.9602695932</v>
      </c>
      <c r="F26" s="15">
        <f t="shared" si="10"/>
        <v>3.090164</v>
      </c>
      <c r="G26" s="15">
        <f t="shared" si="11"/>
        <v>2.903704</v>
      </c>
      <c r="H26" s="58">
        <f t="shared" si="12"/>
        <v>0.9396601604</v>
      </c>
      <c r="I26" s="15">
        <f t="shared" si="13"/>
        <v>0.1980157138</v>
      </c>
      <c r="J26" s="15">
        <f t="shared" si="14"/>
        <v>0.1754020776</v>
      </c>
    </row>
    <row r="27">
      <c r="B27" s="48" t="s">
        <v>31</v>
      </c>
      <c r="C27" s="49">
        <f t="shared" ref="C27:E27" si="16">F8/C8</f>
        <v>1.046823627</v>
      </c>
      <c r="D27" s="49">
        <f t="shared" si="16"/>
        <v>0.9537217507</v>
      </c>
      <c r="E27" s="57">
        <f t="shared" si="16"/>
        <v>0.9296467134</v>
      </c>
      <c r="F27" s="15">
        <f t="shared" si="10"/>
        <v>2.352401</v>
      </c>
      <c r="G27" s="15">
        <f t="shared" si="11"/>
        <v>2.243536</v>
      </c>
      <c r="H27" s="58">
        <f t="shared" si="12"/>
        <v>0.9537217507</v>
      </c>
      <c r="I27" s="15">
        <f t="shared" si="13"/>
        <v>0.5762176064</v>
      </c>
      <c r="J27" s="15">
        <f t="shared" si="14"/>
        <v>0.4339285295</v>
      </c>
    </row>
    <row r="29">
      <c r="B29" s="22" t="s">
        <v>81</v>
      </c>
    </row>
    <row r="31">
      <c r="C31" s="50" t="s">
        <v>82</v>
      </c>
      <c r="D31" s="51" t="s">
        <v>40</v>
      </c>
      <c r="E31" s="52" t="s">
        <v>82</v>
      </c>
      <c r="F31" s="53"/>
      <c r="G31" s="52" t="s">
        <v>40</v>
      </c>
      <c r="H31" s="53"/>
      <c r="I31" s="50" t="s">
        <v>82</v>
      </c>
      <c r="J31" s="51" t="s">
        <v>40</v>
      </c>
    </row>
    <row r="32">
      <c r="C32" s="50" t="s">
        <v>83</v>
      </c>
      <c r="D32" s="50" t="s">
        <v>84</v>
      </c>
      <c r="E32" s="50" t="s">
        <v>85</v>
      </c>
      <c r="F32" s="50" t="s">
        <v>86</v>
      </c>
      <c r="G32" s="50" t="s">
        <v>85</v>
      </c>
      <c r="H32" s="50" t="s">
        <v>86</v>
      </c>
      <c r="I32" s="50" t="s">
        <v>4</v>
      </c>
      <c r="J32" s="50" t="s">
        <v>4</v>
      </c>
    </row>
    <row r="33">
      <c r="B33" s="48" t="s">
        <v>87</v>
      </c>
      <c r="C33" s="7">
        <f>AVERAGE(D12:D18)</f>
        <v>83</v>
      </c>
      <c r="D33" s="7">
        <f>AVERAGE(F12:F18)</f>
        <v>75.42857143</v>
      </c>
      <c r="E33" s="48">
        <f>MIN(D12:D18)</f>
        <v>48</v>
      </c>
      <c r="F33" s="7">
        <f>MAX(D12:D18)</f>
        <v>145</v>
      </c>
      <c r="G33" s="7">
        <f>MIN(F12:F18)</f>
        <v>44</v>
      </c>
      <c r="H33" s="7">
        <f>MAX(F12:F18)</f>
        <v>131</v>
      </c>
      <c r="I33" s="50">
        <f>STDEV(D12:D18)</f>
        <v>36.16628264</v>
      </c>
      <c r="J33" s="50">
        <f>STDEV(F12:F18)</f>
        <v>32.38753435</v>
      </c>
    </row>
    <row r="34">
      <c r="B34" s="48" t="s">
        <v>88</v>
      </c>
      <c r="C34" s="7">
        <f>AVERAGE(E19)</f>
        <v>28</v>
      </c>
      <c r="D34" s="7">
        <f>AVERAGE(G19)</f>
        <v>26</v>
      </c>
      <c r="E34" s="7">
        <f>MIN(E19)</f>
        <v>28</v>
      </c>
      <c r="F34" s="7">
        <f>MAX(E19)</f>
        <v>28</v>
      </c>
      <c r="G34" s="7">
        <f>MIN(G19)</f>
        <v>26</v>
      </c>
      <c r="H34" s="7">
        <f>MAX(G19)</f>
        <v>26</v>
      </c>
      <c r="I34" s="48" t="s">
        <v>26</v>
      </c>
      <c r="J34" s="48" t="s">
        <v>26</v>
      </c>
    </row>
    <row r="37">
      <c r="C37" s="50" t="s">
        <v>83</v>
      </c>
      <c r="D37" s="48" t="s">
        <v>89</v>
      </c>
      <c r="E37" s="48" t="s">
        <v>90</v>
      </c>
      <c r="F37" s="48" t="s">
        <v>4</v>
      </c>
    </row>
    <row r="38">
      <c r="B38" s="44" t="s">
        <v>36</v>
      </c>
      <c r="C38" s="7">
        <f>AVERAGE(H12:H19)</f>
        <v>0.9133462766</v>
      </c>
      <c r="D38" s="7">
        <f>MIN(H12:H19)</f>
        <v>0.9034482759</v>
      </c>
      <c r="E38" s="7">
        <f>MAX(H12:H19)</f>
        <v>0.9285714286</v>
      </c>
      <c r="F38" s="7">
        <f>STDEV(H12:H19)</f>
        <v>0.008852540808</v>
      </c>
    </row>
  </sheetData>
  <mergeCells count="6">
    <mergeCell ref="B2:E2"/>
    <mergeCell ref="F10:G10"/>
    <mergeCell ref="B21:E21"/>
    <mergeCell ref="B29:E29"/>
    <mergeCell ref="E31:F31"/>
    <mergeCell ref="G31:H3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9" max="9" width="14.75"/>
  </cols>
  <sheetData>
    <row r="2">
      <c r="B2" s="22" t="s">
        <v>104</v>
      </c>
    </row>
    <row r="4">
      <c r="B4" s="23"/>
      <c r="C4" s="41" t="s">
        <v>59</v>
      </c>
      <c r="D4" s="41" t="s">
        <v>60</v>
      </c>
      <c r="E4" s="41" t="s">
        <v>92</v>
      </c>
      <c r="F4" s="41" t="s">
        <v>105</v>
      </c>
      <c r="G4" s="41" t="s">
        <v>61</v>
      </c>
      <c r="H4" s="41" t="s">
        <v>62</v>
      </c>
      <c r="I4" s="41" t="s">
        <v>93</v>
      </c>
      <c r="J4" s="41" t="s">
        <v>106</v>
      </c>
    </row>
    <row r="5">
      <c r="B5" s="28" t="s">
        <v>25</v>
      </c>
      <c r="C5" s="43">
        <v>3.969049</v>
      </c>
      <c r="D5" s="43">
        <v>5.057631</v>
      </c>
      <c r="E5" s="43">
        <v>5.700667</v>
      </c>
      <c r="F5" s="43">
        <v>5.849319</v>
      </c>
      <c r="G5" s="43">
        <v>4.597891</v>
      </c>
      <c r="H5" s="43">
        <v>5.78643</v>
      </c>
      <c r="I5" s="43">
        <v>6.433259</v>
      </c>
      <c r="J5" s="43">
        <v>6.537654</v>
      </c>
      <c r="L5" s="21">
        <f t="shared" ref="L5:O5" si="1">G5/C5</f>
        <v>1.158436442</v>
      </c>
      <c r="M5" s="21">
        <f t="shared" si="1"/>
        <v>1.144098887</v>
      </c>
      <c r="N5" s="21">
        <f t="shared" si="1"/>
        <v>1.128509874</v>
      </c>
      <c r="O5" s="21">
        <f t="shared" si="1"/>
        <v>1.117677801</v>
      </c>
    </row>
    <row r="6">
      <c r="B6" s="28" t="s">
        <v>28</v>
      </c>
      <c r="C6" s="43">
        <v>2.948378</v>
      </c>
      <c r="D6" s="43">
        <v>3.847073</v>
      </c>
      <c r="E6" s="43">
        <v>4.275504</v>
      </c>
      <c r="F6" s="43">
        <v>4.420397</v>
      </c>
      <c r="G6" s="43">
        <v>3.437909</v>
      </c>
      <c r="H6" s="43">
        <v>4.38543</v>
      </c>
      <c r="I6" s="43">
        <v>4.814299</v>
      </c>
      <c r="J6" s="43">
        <v>4.951333</v>
      </c>
      <c r="L6" s="21">
        <f t="shared" ref="L6:O6" si="2">G6/C6</f>
        <v>1.166034002</v>
      </c>
      <c r="M6" s="21">
        <f t="shared" si="2"/>
        <v>1.139939377</v>
      </c>
      <c r="N6" s="21">
        <f t="shared" si="2"/>
        <v>1.126019061</v>
      </c>
      <c r="O6" s="21">
        <f t="shared" si="2"/>
        <v>1.120110479</v>
      </c>
    </row>
    <row r="7">
      <c r="B7" s="28" t="s">
        <v>30</v>
      </c>
      <c r="C7" s="43">
        <v>4.313507</v>
      </c>
      <c r="D7" s="43">
        <v>4.508694</v>
      </c>
      <c r="E7" s="43">
        <v>4.363412</v>
      </c>
      <c r="F7" s="43">
        <v>4.206096</v>
      </c>
      <c r="G7" s="43">
        <v>4.229145</v>
      </c>
      <c r="H7" s="43">
        <v>4.358242</v>
      </c>
      <c r="I7" s="43">
        <v>4.233765</v>
      </c>
      <c r="J7" s="43">
        <v>4.157264</v>
      </c>
    </row>
    <row r="8">
      <c r="B8" s="28" t="s">
        <v>31</v>
      </c>
      <c r="C8" s="43">
        <v>1.896741</v>
      </c>
      <c r="D8" s="43">
        <v>2.471321</v>
      </c>
      <c r="E8" s="43">
        <v>2.951464</v>
      </c>
      <c r="F8" s="43">
        <v>3.42094</v>
      </c>
      <c r="G8" s="43">
        <v>1.978655</v>
      </c>
      <c r="H8" s="43">
        <v>2.330111</v>
      </c>
      <c r="I8" s="43">
        <v>2.807786</v>
      </c>
      <c r="J8" s="43">
        <v>3.251026</v>
      </c>
    </row>
    <row r="10">
      <c r="B10" s="59" t="s">
        <v>107</v>
      </c>
      <c r="C10" s="32"/>
      <c r="D10" s="32"/>
      <c r="E10" s="32"/>
      <c r="F10" s="33" t="s">
        <v>68</v>
      </c>
      <c r="G10" s="34"/>
      <c r="H10" s="27"/>
    </row>
    <row r="11">
      <c r="B11" s="28" t="s">
        <v>41</v>
      </c>
      <c r="C11" s="23" t="s">
        <v>42</v>
      </c>
      <c r="D11" s="23" t="s">
        <v>43</v>
      </c>
      <c r="E11" s="23" t="s">
        <v>44</v>
      </c>
      <c r="F11" s="23" t="s">
        <v>45</v>
      </c>
      <c r="G11" s="23" t="s">
        <v>44</v>
      </c>
      <c r="H11" s="27"/>
    </row>
    <row r="12">
      <c r="B12" s="28" t="s">
        <v>108</v>
      </c>
      <c r="C12" s="43">
        <v>1.0</v>
      </c>
      <c r="D12" s="43">
        <v>192.0</v>
      </c>
      <c r="E12" s="23" t="s">
        <v>26</v>
      </c>
      <c r="F12" s="43">
        <v>174.0</v>
      </c>
      <c r="G12" s="23" t="s">
        <v>26</v>
      </c>
      <c r="H12" s="60">
        <f t="shared" ref="H12:H26" si="3">F12/D12</f>
        <v>0.90625</v>
      </c>
    </row>
    <row r="13">
      <c r="B13" s="28" t="s">
        <v>109</v>
      </c>
      <c r="C13" s="43">
        <v>1.0</v>
      </c>
      <c r="D13" s="55">
        <v>144.0</v>
      </c>
      <c r="E13" s="23" t="s">
        <v>26</v>
      </c>
      <c r="F13" s="55">
        <v>131.0</v>
      </c>
      <c r="G13" s="23" t="s">
        <v>26</v>
      </c>
      <c r="H13" s="60">
        <f t="shared" si="3"/>
        <v>0.9097222222</v>
      </c>
      <c r="M13" s="1" t="s">
        <v>20</v>
      </c>
      <c r="N13" s="13" t="s">
        <v>2</v>
      </c>
      <c r="O13" s="3" t="s">
        <v>3</v>
      </c>
      <c r="P13" s="3" t="s">
        <v>4</v>
      </c>
    </row>
    <row r="14">
      <c r="B14" s="28" t="s">
        <v>110</v>
      </c>
      <c r="C14" s="43">
        <v>1.0</v>
      </c>
      <c r="D14" s="55">
        <v>144.0</v>
      </c>
      <c r="E14" s="23" t="s">
        <v>26</v>
      </c>
      <c r="F14" s="55">
        <v>131.0</v>
      </c>
      <c r="G14" s="23" t="s">
        <v>26</v>
      </c>
      <c r="H14" s="60">
        <f t="shared" si="3"/>
        <v>0.9097222222</v>
      </c>
      <c r="L14" s="4" t="s">
        <v>25</v>
      </c>
      <c r="M14" s="5">
        <f t="shared" ref="M14:M15" si="4">MEDIAN(L5:O5)</f>
        <v>1.136304381</v>
      </c>
      <c r="N14" s="5">
        <f t="shared" ref="N14:N15" si="5">MIN(L5:O5)</f>
        <v>1.117677801</v>
      </c>
      <c r="O14" s="5">
        <f t="shared" ref="O14:O15" si="6">MAX(L5:O5)</f>
        <v>1.158436442</v>
      </c>
      <c r="P14" s="15">
        <f t="shared" ref="P14:P15" si="7">STDEV(L5:O5)</f>
        <v>0.01784389845</v>
      </c>
    </row>
    <row r="15">
      <c r="B15" s="56" t="s">
        <v>111</v>
      </c>
      <c r="C15" s="43">
        <v>1.0</v>
      </c>
      <c r="D15" s="43">
        <v>96.0</v>
      </c>
      <c r="E15" s="23" t="s">
        <v>26</v>
      </c>
      <c r="F15" s="43">
        <v>90.0</v>
      </c>
      <c r="G15" s="23" t="s">
        <v>26</v>
      </c>
      <c r="H15" s="60">
        <f t="shared" si="3"/>
        <v>0.9375</v>
      </c>
      <c r="L15" s="4" t="s">
        <v>28</v>
      </c>
      <c r="M15" s="5">
        <f t="shared" si="4"/>
        <v>1.132979219</v>
      </c>
      <c r="N15" s="5">
        <f t="shared" si="5"/>
        <v>1.120110479</v>
      </c>
      <c r="O15" s="5">
        <f t="shared" si="6"/>
        <v>1.166034002</v>
      </c>
      <c r="P15" s="15">
        <f t="shared" si="7"/>
        <v>0.02043886571</v>
      </c>
    </row>
    <row r="16">
      <c r="B16" s="28" t="s">
        <v>112</v>
      </c>
      <c r="C16" s="43">
        <v>1.0</v>
      </c>
      <c r="D16" s="55">
        <v>144.0</v>
      </c>
      <c r="E16" s="23" t="s">
        <v>26</v>
      </c>
      <c r="F16" s="55">
        <v>131.0</v>
      </c>
      <c r="G16" s="23" t="s">
        <v>26</v>
      </c>
      <c r="H16" s="60">
        <f t="shared" si="3"/>
        <v>0.9097222222</v>
      </c>
    </row>
    <row r="17">
      <c r="B17" s="28" t="s">
        <v>113</v>
      </c>
      <c r="C17" s="43">
        <v>1.0</v>
      </c>
      <c r="D17" s="43">
        <v>96.0</v>
      </c>
      <c r="E17" s="23" t="s">
        <v>26</v>
      </c>
      <c r="F17" s="43">
        <v>88.0</v>
      </c>
      <c r="G17" s="23" t="s">
        <v>26</v>
      </c>
      <c r="H17" s="60">
        <f t="shared" si="3"/>
        <v>0.9166666667</v>
      </c>
    </row>
    <row r="18">
      <c r="B18" s="56" t="s">
        <v>114</v>
      </c>
      <c r="C18" s="43">
        <v>1.0</v>
      </c>
      <c r="D18" s="43">
        <v>96.0</v>
      </c>
      <c r="E18" s="23" t="s">
        <v>26</v>
      </c>
      <c r="F18" s="43">
        <v>87.0</v>
      </c>
      <c r="G18" s="23" t="s">
        <v>26</v>
      </c>
      <c r="H18" s="60">
        <f t="shared" si="3"/>
        <v>0.90625</v>
      </c>
    </row>
    <row r="19">
      <c r="B19" s="56" t="s">
        <v>115</v>
      </c>
      <c r="C19" s="43">
        <v>1.0</v>
      </c>
      <c r="D19" s="43">
        <v>49.0</v>
      </c>
      <c r="E19" s="23" t="s">
        <v>26</v>
      </c>
      <c r="F19" s="43">
        <v>47.0</v>
      </c>
      <c r="G19" s="23" t="s">
        <v>26</v>
      </c>
      <c r="H19" s="60">
        <f t="shared" si="3"/>
        <v>0.9591836735</v>
      </c>
    </row>
    <row r="20">
      <c r="B20" s="28" t="s">
        <v>116</v>
      </c>
      <c r="C20" s="43">
        <v>1.0</v>
      </c>
      <c r="D20" s="55">
        <v>144.0</v>
      </c>
      <c r="E20" s="23" t="s">
        <v>26</v>
      </c>
      <c r="F20" s="43">
        <v>131.0</v>
      </c>
      <c r="G20" s="23" t="s">
        <v>26</v>
      </c>
      <c r="H20" s="60">
        <f t="shared" si="3"/>
        <v>0.9097222222</v>
      </c>
    </row>
    <row r="21">
      <c r="B21" s="28" t="s">
        <v>117</v>
      </c>
      <c r="C21" s="43">
        <v>1.0</v>
      </c>
      <c r="D21" s="43">
        <v>97.0</v>
      </c>
      <c r="E21" s="23" t="s">
        <v>26</v>
      </c>
      <c r="F21" s="43">
        <v>88.0</v>
      </c>
      <c r="G21" s="23" t="s">
        <v>26</v>
      </c>
      <c r="H21" s="60">
        <f t="shared" si="3"/>
        <v>0.9072164948</v>
      </c>
    </row>
    <row r="22">
      <c r="B22" s="28" t="s">
        <v>118</v>
      </c>
      <c r="C22" s="43">
        <v>1.0</v>
      </c>
      <c r="D22" s="43">
        <v>98.0</v>
      </c>
      <c r="E22" s="23" t="s">
        <v>26</v>
      </c>
      <c r="F22" s="43">
        <v>87.0</v>
      </c>
      <c r="G22" s="23" t="s">
        <v>26</v>
      </c>
      <c r="H22" s="60">
        <f t="shared" si="3"/>
        <v>0.887755102</v>
      </c>
    </row>
    <row r="23">
      <c r="B23" s="56" t="s">
        <v>119</v>
      </c>
      <c r="C23" s="43">
        <v>1.0</v>
      </c>
      <c r="D23" s="43">
        <v>51.0</v>
      </c>
      <c r="E23" s="23" t="s">
        <v>26</v>
      </c>
      <c r="F23" s="43">
        <v>47.0</v>
      </c>
      <c r="G23" s="23" t="s">
        <v>26</v>
      </c>
      <c r="H23" s="60">
        <f t="shared" si="3"/>
        <v>0.9215686275</v>
      </c>
    </row>
    <row r="24">
      <c r="B24" s="28" t="s">
        <v>120</v>
      </c>
      <c r="C24" s="43">
        <v>1.0</v>
      </c>
      <c r="D24" s="43">
        <v>97.0</v>
      </c>
      <c r="E24" s="23" t="s">
        <v>26</v>
      </c>
      <c r="F24" s="43">
        <v>87.0</v>
      </c>
      <c r="G24" s="23" t="s">
        <v>26</v>
      </c>
      <c r="H24" s="60">
        <f t="shared" si="3"/>
        <v>0.8969072165</v>
      </c>
    </row>
    <row r="25">
      <c r="B25" s="28" t="s">
        <v>121</v>
      </c>
      <c r="C25" s="43">
        <v>1.0</v>
      </c>
      <c r="D25" s="43">
        <v>49.0</v>
      </c>
      <c r="E25" s="23" t="s">
        <v>26</v>
      </c>
      <c r="F25" s="43">
        <v>45.0</v>
      </c>
      <c r="G25" s="23" t="s">
        <v>26</v>
      </c>
      <c r="H25" s="60">
        <f t="shared" si="3"/>
        <v>0.9183673469</v>
      </c>
    </row>
    <row r="26">
      <c r="B26" s="56" t="s">
        <v>122</v>
      </c>
      <c r="C26" s="43">
        <v>1.0</v>
      </c>
      <c r="D26" s="43">
        <v>52.0</v>
      </c>
      <c r="E26" s="23" t="s">
        <v>26</v>
      </c>
      <c r="F26" s="43">
        <v>44.0</v>
      </c>
      <c r="G26" s="23" t="s">
        <v>26</v>
      </c>
      <c r="H26" s="60">
        <f t="shared" si="3"/>
        <v>0.8461538462</v>
      </c>
    </row>
    <row r="27">
      <c r="B27" s="56" t="s">
        <v>123</v>
      </c>
      <c r="C27" s="43">
        <v>0.0</v>
      </c>
      <c r="D27" s="23" t="s">
        <v>26</v>
      </c>
      <c r="E27" s="43">
        <v>23.0</v>
      </c>
      <c r="F27" s="23" t="s">
        <v>26</v>
      </c>
      <c r="G27" s="43">
        <v>21.0</v>
      </c>
      <c r="H27" s="60">
        <f>G27/E27</f>
        <v>0.9130434783</v>
      </c>
    </row>
    <row r="29">
      <c r="B29" s="22" t="s">
        <v>72</v>
      </c>
    </row>
    <row r="31">
      <c r="B31" s="7"/>
      <c r="C31" s="44" t="s">
        <v>73</v>
      </c>
      <c r="D31" s="47" t="s">
        <v>74</v>
      </c>
      <c r="E31" s="47" t="s">
        <v>102</v>
      </c>
      <c r="F31" s="47" t="s">
        <v>124</v>
      </c>
      <c r="G31" s="3" t="s">
        <v>75</v>
      </c>
      <c r="H31" s="3" t="s">
        <v>76</v>
      </c>
      <c r="I31" s="3" t="s">
        <v>103</v>
      </c>
      <c r="J31" s="3" t="s">
        <v>78</v>
      </c>
      <c r="K31" s="3" t="s">
        <v>79</v>
      </c>
    </row>
    <row r="32">
      <c r="B32" s="48" t="s">
        <v>25</v>
      </c>
      <c r="C32" s="49">
        <f t="shared" ref="C32:F32" si="8">G5/C5</f>
        <v>1.158436442</v>
      </c>
      <c r="D32" s="49">
        <f t="shared" si="8"/>
        <v>1.144098887</v>
      </c>
      <c r="E32" s="49">
        <f t="shared" si="8"/>
        <v>1.128509874</v>
      </c>
      <c r="F32" s="49">
        <f t="shared" si="8"/>
        <v>1.117677801</v>
      </c>
      <c r="G32" s="15">
        <f t="shared" ref="G32:G35" si="10">AVERAGE(C5:F5)</f>
        <v>5.1441665</v>
      </c>
      <c r="H32" s="15">
        <f t="shared" ref="H32:H35" si="11">AVERAGE(G5:J5)</f>
        <v>5.8388085</v>
      </c>
      <c r="I32" s="58">
        <f t="shared" ref="I32:I35" si="12">H32/G32</f>
        <v>1.135034898</v>
      </c>
      <c r="J32" s="15">
        <f t="shared" ref="J32:J35" si="13">STDEV(C5:F5)</f>
        <v>0.8554379748</v>
      </c>
      <c r="K32" s="15">
        <f t="shared" ref="K32:K35" si="14">STDEV(G5:J5)</f>
        <v>0.8915111102</v>
      </c>
    </row>
    <row r="33">
      <c r="B33" s="48" t="s">
        <v>28</v>
      </c>
      <c r="C33" s="49">
        <f t="shared" ref="C33:F33" si="9">G6/C6</f>
        <v>1.166034002</v>
      </c>
      <c r="D33" s="49">
        <f t="shared" si="9"/>
        <v>1.139939377</v>
      </c>
      <c r="E33" s="49">
        <f t="shared" si="9"/>
        <v>1.126019061</v>
      </c>
      <c r="F33" s="49">
        <f t="shared" si="9"/>
        <v>1.120110479</v>
      </c>
      <c r="G33" s="15">
        <f t="shared" si="10"/>
        <v>3.872838</v>
      </c>
      <c r="H33" s="15">
        <f t="shared" si="11"/>
        <v>4.39724275</v>
      </c>
      <c r="I33" s="58">
        <f t="shared" si="12"/>
        <v>1.135405806</v>
      </c>
      <c r="J33" s="15">
        <f t="shared" si="13"/>
        <v>0.6626338589</v>
      </c>
      <c r="K33" s="15">
        <f t="shared" si="14"/>
        <v>0.6834746291</v>
      </c>
    </row>
    <row r="34">
      <c r="B34" s="48" t="s">
        <v>30</v>
      </c>
      <c r="C34" s="49">
        <f t="shared" ref="C34:F34" si="15">G7/C7</f>
        <v>0.980442364</v>
      </c>
      <c r="D34" s="49">
        <f t="shared" si="15"/>
        <v>0.9666306917</v>
      </c>
      <c r="E34" s="49">
        <f t="shared" si="15"/>
        <v>0.9702877015</v>
      </c>
      <c r="F34" s="49">
        <f t="shared" si="15"/>
        <v>0.9883901842</v>
      </c>
      <c r="G34" s="15">
        <f t="shared" si="10"/>
        <v>4.34792725</v>
      </c>
      <c r="H34" s="61">
        <f t="shared" si="11"/>
        <v>4.244604</v>
      </c>
      <c r="I34" s="58">
        <f t="shared" si="12"/>
        <v>0.9762362054</v>
      </c>
      <c r="J34" s="15">
        <f t="shared" si="13"/>
        <v>0.125680259</v>
      </c>
      <c r="K34" s="15">
        <f t="shared" si="14"/>
        <v>0.08346323591</v>
      </c>
    </row>
    <row r="35">
      <c r="B35" s="48" t="s">
        <v>31</v>
      </c>
      <c r="C35" s="49">
        <f t="shared" ref="C35:F35" si="16">G8/C8</f>
        <v>1.043186708</v>
      </c>
      <c r="D35" s="49">
        <f t="shared" si="16"/>
        <v>0.9428605187</v>
      </c>
      <c r="E35" s="49">
        <f t="shared" si="16"/>
        <v>0.9513197518</v>
      </c>
      <c r="F35" s="49">
        <f t="shared" si="16"/>
        <v>0.9503311955</v>
      </c>
      <c r="G35" s="15">
        <f t="shared" si="10"/>
        <v>2.6851165</v>
      </c>
      <c r="H35" s="61">
        <f t="shared" si="11"/>
        <v>2.5918945</v>
      </c>
      <c r="I35" s="58">
        <f t="shared" si="12"/>
        <v>0.9652819533</v>
      </c>
      <c r="J35" s="15">
        <f t="shared" si="13"/>
        <v>0.6531007219</v>
      </c>
      <c r="K35" s="15">
        <f t="shared" si="14"/>
        <v>0.5554747997</v>
      </c>
    </row>
    <row r="37">
      <c r="B37" s="22" t="s">
        <v>81</v>
      </c>
    </row>
    <row r="39">
      <c r="C39" s="50" t="s">
        <v>82</v>
      </c>
      <c r="D39" s="51" t="s">
        <v>40</v>
      </c>
      <c r="E39" s="52" t="s">
        <v>82</v>
      </c>
      <c r="F39" s="53"/>
      <c r="G39" s="52" t="s">
        <v>40</v>
      </c>
      <c r="H39" s="53"/>
      <c r="I39" s="50" t="s">
        <v>82</v>
      </c>
      <c r="J39" s="51" t="s">
        <v>40</v>
      </c>
    </row>
    <row r="40">
      <c r="C40" s="50" t="s">
        <v>83</v>
      </c>
      <c r="D40" s="50" t="s">
        <v>84</v>
      </c>
      <c r="E40" s="50" t="s">
        <v>85</v>
      </c>
      <c r="F40" s="50" t="s">
        <v>86</v>
      </c>
      <c r="G40" s="50" t="s">
        <v>85</v>
      </c>
      <c r="H40" s="50" t="s">
        <v>86</v>
      </c>
      <c r="I40" s="50" t="s">
        <v>4</v>
      </c>
      <c r="J40" s="50" t="s">
        <v>4</v>
      </c>
    </row>
    <row r="41">
      <c r="B41" s="48" t="s">
        <v>87</v>
      </c>
      <c r="C41" s="7">
        <f>AVERAGE(D12:D26)</f>
        <v>103.2666667</v>
      </c>
      <c r="D41" s="7">
        <f>AVERAGE(F12:F26)</f>
        <v>93.86666667</v>
      </c>
      <c r="E41" s="48">
        <f>MIN(D12:D26)</f>
        <v>49</v>
      </c>
      <c r="F41" s="7">
        <f>MAX(D12:D26)</f>
        <v>192</v>
      </c>
      <c r="G41" s="7">
        <f>MIN(F12:F26)</f>
        <v>44</v>
      </c>
      <c r="H41" s="7">
        <f>MAX(F12:F26)</f>
        <v>174</v>
      </c>
      <c r="I41" s="50">
        <f>STDEV(D12:D26)</f>
        <v>43.11523872</v>
      </c>
      <c r="J41" s="50">
        <f>STDEV(F12:F26)</f>
        <v>39.12410048</v>
      </c>
    </row>
    <row r="42">
      <c r="B42" s="48" t="s">
        <v>88</v>
      </c>
      <c r="C42" s="7">
        <f>AVERAGE(E27)</f>
        <v>23</v>
      </c>
      <c r="D42" s="7">
        <f>AVERAGE(G27)</f>
        <v>21</v>
      </c>
      <c r="E42" s="7">
        <f>MIN(E27)</f>
        <v>23</v>
      </c>
      <c r="F42" s="7">
        <f>MAX(E27)</f>
        <v>23</v>
      </c>
      <c r="G42" s="7">
        <f>MIN(G27)</f>
        <v>21</v>
      </c>
      <c r="H42" s="7">
        <f>MAX(G27)</f>
        <v>21</v>
      </c>
      <c r="I42" s="48" t="s">
        <v>26</v>
      </c>
      <c r="J42" s="48" t="s">
        <v>26</v>
      </c>
    </row>
    <row r="45">
      <c r="C45" s="50" t="s">
        <v>83</v>
      </c>
      <c r="D45" s="48" t="s">
        <v>89</v>
      </c>
      <c r="E45" s="48" t="s">
        <v>90</v>
      </c>
      <c r="F45" s="48" t="s">
        <v>4</v>
      </c>
    </row>
    <row r="46">
      <c r="B46" s="44" t="s">
        <v>36</v>
      </c>
      <c r="C46" s="7">
        <f>AVERAGE(H12:H27)</f>
        <v>0.9097344588</v>
      </c>
      <c r="D46" s="7">
        <f>MIN(H12:H27)</f>
        <v>0.8461538462</v>
      </c>
      <c r="E46" s="7">
        <f>MAX(H12:H27)</f>
        <v>0.9591836735</v>
      </c>
      <c r="F46" s="7">
        <f>STDEV(H12:H27)</f>
        <v>0.02339583688</v>
      </c>
    </row>
  </sheetData>
  <mergeCells count="6">
    <mergeCell ref="B2:E2"/>
    <mergeCell ref="F10:G10"/>
    <mergeCell ref="B29:E29"/>
    <mergeCell ref="B37:E37"/>
    <mergeCell ref="E39:F39"/>
    <mergeCell ref="G39:H3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2">
      <c r="B2" s="22" t="s">
        <v>125</v>
      </c>
    </row>
    <row r="4">
      <c r="B4" s="23"/>
      <c r="C4" s="41" t="s">
        <v>59</v>
      </c>
      <c r="D4" s="41" t="s">
        <v>60</v>
      </c>
      <c r="E4" s="41" t="s">
        <v>61</v>
      </c>
      <c r="F4" s="41" t="s">
        <v>62</v>
      </c>
      <c r="G4" s="27"/>
      <c r="H4" s="27"/>
    </row>
    <row r="5">
      <c r="B5" s="28" t="s">
        <v>25</v>
      </c>
      <c r="C5" s="43">
        <v>1.747798</v>
      </c>
      <c r="D5" s="43">
        <v>2.559936</v>
      </c>
      <c r="E5" s="43">
        <v>2.220536</v>
      </c>
      <c r="F5" s="43">
        <v>3.099222</v>
      </c>
      <c r="G5" s="27">
        <f t="shared" ref="G5:H5" si="1">E5/C5</f>
        <v>1.270476337</v>
      </c>
      <c r="H5" s="27">
        <f t="shared" si="1"/>
        <v>1.21066386</v>
      </c>
    </row>
    <row r="6">
      <c r="B6" s="28" t="s">
        <v>28</v>
      </c>
      <c r="C6" s="43">
        <v>3.039358</v>
      </c>
      <c r="D6" s="43">
        <v>3.543354</v>
      </c>
      <c r="E6" s="43">
        <v>3.554645</v>
      </c>
      <c r="F6" s="43">
        <v>4.227687</v>
      </c>
      <c r="G6" s="27">
        <f t="shared" ref="G6:H6" si="2">E6/C6</f>
        <v>1.169538106</v>
      </c>
      <c r="H6" s="27">
        <f t="shared" si="2"/>
        <v>1.193131423</v>
      </c>
      <c r="J6" s="1" t="s">
        <v>126</v>
      </c>
      <c r="K6" s="1" t="s">
        <v>20</v>
      </c>
      <c r="L6" s="1" t="s">
        <v>18</v>
      </c>
      <c r="M6" s="1" t="s">
        <v>17</v>
      </c>
      <c r="N6" s="1" t="s">
        <v>65</v>
      </c>
    </row>
    <row r="7">
      <c r="B7" s="28" t="s">
        <v>30</v>
      </c>
      <c r="C7" s="43">
        <v>1.249575</v>
      </c>
      <c r="D7" s="43">
        <v>1.842299</v>
      </c>
      <c r="E7" s="43">
        <v>1.269507</v>
      </c>
      <c r="F7" s="43">
        <v>1.749138</v>
      </c>
      <c r="G7" s="27"/>
      <c r="H7" s="27"/>
      <c r="J7" s="1" t="s">
        <v>25</v>
      </c>
      <c r="K7" s="21">
        <f t="shared" ref="K7:K8" si="3">MEDIAN(G5:H5)</f>
        <v>1.240570098</v>
      </c>
      <c r="L7" s="21">
        <f t="shared" ref="L7:L8" si="4">MIN(G5:H5)</f>
        <v>1.21066386</v>
      </c>
      <c r="M7" s="21">
        <f t="shared" ref="M7:M8" si="5">MAX(G5:H5)</f>
        <v>1.270476337</v>
      </c>
      <c r="N7" s="21">
        <f t="shared" ref="N7:N8" si="6">STDEV(G5:H5)</f>
        <v>0.04229380749</v>
      </c>
    </row>
    <row r="8">
      <c r="B8" s="28" t="s">
        <v>31</v>
      </c>
      <c r="C8" s="43">
        <v>2.690215</v>
      </c>
      <c r="D8" s="43">
        <v>2.426585</v>
      </c>
      <c r="E8" s="43">
        <v>2.735988</v>
      </c>
      <c r="F8" s="43">
        <v>2.260094</v>
      </c>
      <c r="G8" s="27"/>
      <c r="H8" s="27"/>
      <c r="J8" s="1" t="s">
        <v>28</v>
      </c>
      <c r="K8" s="21">
        <f t="shared" si="3"/>
        <v>1.181334765</v>
      </c>
      <c r="L8" s="21">
        <f t="shared" si="4"/>
        <v>1.169538106</v>
      </c>
      <c r="M8" s="21">
        <f t="shared" si="5"/>
        <v>1.193131423</v>
      </c>
      <c r="N8" s="21">
        <f t="shared" si="6"/>
        <v>0.01668299411</v>
      </c>
    </row>
    <row r="9">
      <c r="B9" s="27"/>
      <c r="C9" s="27"/>
      <c r="D9" s="27"/>
      <c r="E9" s="27"/>
      <c r="F9" s="27"/>
      <c r="G9" s="27"/>
      <c r="H9" s="27"/>
    </row>
    <row r="10">
      <c r="B10" s="32" t="s">
        <v>67</v>
      </c>
      <c r="C10" s="32"/>
      <c r="D10" s="32"/>
      <c r="E10" s="32"/>
      <c r="F10" s="33" t="s">
        <v>68</v>
      </c>
      <c r="G10" s="34"/>
      <c r="H10" s="27"/>
    </row>
    <row r="11">
      <c r="B11" s="28" t="s">
        <v>41</v>
      </c>
      <c r="C11" s="23" t="s">
        <v>42</v>
      </c>
      <c r="D11" s="23" t="s">
        <v>43</v>
      </c>
      <c r="E11" s="23" t="s">
        <v>44</v>
      </c>
      <c r="F11" s="23" t="s">
        <v>45</v>
      </c>
      <c r="G11" s="23" t="s">
        <v>44</v>
      </c>
      <c r="H11" s="27"/>
    </row>
    <row r="12">
      <c r="B12" s="28" t="s">
        <v>69</v>
      </c>
      <c r="C12" s="43">
        <v>1.0</v>
      </c>
      <c r="D12" s="43">
        <v>27.0</v>
      </c>
      <c r="E12" s="23" t="s">
        <v>26</v>
      </c>
      <c r="F12" s="43">
        <v>24.0</v>
      </c>
      <c r="G12" s="23" t="s">
        <v>26</v>
      </c>
      <c r="H12" s="60">
        <f>F12/D12</f>
        <v>0.8888888889</v>
      </c>
    </row>
    <row r="13">
      <c r="B13" s="28" t="s">
        <v>70</v>
      </c>
      <c r="C13" s="43">
        <v>0.0</v>
      </c>
      <c r="D13" s="23" t="s">
        <v>26</v>
      </c>
      <c r="E13" s="43">
        <v>64.0</v>
      </c>
      <c r="F13" s="23" t="s">
        <v>26</v>
      </c>
      <c r="G13" s="43">
        <v>58.0</v>
      </c>
      <c r="H13" s="60">
        <f t="shared" ref="H13:H15" si="7">G13/E13</f>
        <v>0.90625</v>
      </c>
    </row>
    <row r="14">
      <c r="B14" s="28" t="s">
        <v>71</v>
      </c>
      <c r="C14" s="43">
        <v>0.0</v>
      </c>
      <c r="D14" s="23" t="s">
        <v>26</v>
      </c>
      <c r="E14" s="43">
        <v>63.0</v>
      </c>
      <c r="F14" s="23" t="s">
        <v>26</v>
      </c>
      <c r="G14" s="43">
        <v>59.0</v>
      </c>
      <c r="H14" s="60">
        <f t="shared" si="7"/>
        <v>0.9365079365</v>
      </c>
    </row>
    <row r="15">
      <c r="B15" s="46">
        <v>45292.0</v>
      </c>
      <c r="C15" s="43">
        <v>0.0</v>
      </c>
      <c r="D15" s="23" t="s">
        <v>26</v>
      </c>
      <c r="E15" s="43">
        <v>126.0</v>
      </c>
      <c r="F15" s="23" t="s">
        <v>26</v>
      </c>
      <c r="G15" s="43">
        <v>115.0</v>
      </c>
      <c r="H15" s="60">
        <f t="shared" si="7"/>
        <v>0.9126984127</v>
      </c>
    </row>
    <row r="17">
      <c r="B17" s="62" t="s">
        <v>72</v>
      </c>
      <c r="F17" s="27"/>
      <c r="G17" s="27"/>
      <c r="H17" s="27"/>
      <c r="I17" s="27"/>
      <c r="J17" s="27"/>
      <c r="K17" s="27"/>
    </row>
    <row r="18">
      <c r="B18" s="63"/>
      <c r="C18" s="63"/>
      <c r="D18" s="63"/>
      <c r="E18" s="63"/>
      <c r="F18" s="63"/>
      <c r="G18" s="63"/>
      <c r="H18" s="63"/>
      <c r="I18" s="63"/>
      <c r="J18" s="27"/>
      <c r="K18" s="27"/>
    </row>
    <row r="19">
      <c r="B19" s="64"/>
      <c r="C19" s="65" t="s">
        <v>73</v>
      </c>
      <c r="D19" s="66" t="s">
        <v>74</v>
      </c>
      <c r="E19" s="65" t="s">
        <v>75</v>
      </c>
      <c r="F19" s="65" t="s">
        <v>76</v>
      </c>
      <c r="G19" s="65" t="s">
        <v>77</v>
      </c>
      <c r="H19" s="65" t="s">
        <v>78</v>
      </c>
      <c r="I19" s="67" t="s">
        <v>79</v>
      </c>
      <c r="J19" s="27"/>
      <c r="K19" s="27"/>
    </row>
    <row r="20">
      <c r="B20" s="68" t="s">
        <v>25</v>
      </c>
      <c r="C20" s="69">
        <f t="shared" ref="C20:D20" si="8">E5/C5</f>
        <v>1.270476337</v>
      </c>
      <c r="D20" s="69">
        <f t="shared" si="8"/>
        <v>1.21066386</v>
      </c>
      <c r="E20" s="69">
        <f t="shared" ref="E20:E23" si="10">MEDIAN(C5:D5)</f>
        <v>2.153867</v>
      </c>
      <c r="F20" s="69">
        <f t="shared" ref="F20:F23" si="11">MEDIAN(E5:F5)</f>
        <v>2.659879</v>
      </c>
      <c r="G20" s="69">
        <f t="shared" ref="G20:G23" si="12">F20/E20</f>
        <v>1.234931869</v>
      </c>
      <c r="H20" s="69">
        <f t="shared" ref="H20:H23" si="13">STDEV(C5:D5)</f>
        <v>0.5742682871</v>
      </c>
      <c r="I20" s="69">
        <f t="shared" ref="I20:I23" si="14">STDEV(E5:F5)</f>
        <v>0.6213248291</v>
      </c>
      <c r="J20" s="27"/>
      <c r="K20" s="27"/>
    </row>
    <row r="21">
      <c r="B21" s="64" t="s">
        <v>28</v>
      </c>
      <c r="C21" s="69">
        <f t="shared" ref="C21:D21" si="9">E6/C6</f>
        <v>1.169538106</v>
      </c>
      <c r="D21" s="69">
        <f t="shared" si="9"/>
        <v>1.193131423</v>
      </c>
      <c r="E21" s="69">
        <f t="shared" si="10"/>
        <v>3.291356</v>
      </c>
      <c r="F21" s="69">
        <f t="shared" si="11"/>
        <v>3.891166</v>
      </c>
      <c r="G21" s="69">
        <f t="shared" si="12"/>
        <v>1.182237959</v>
      </c>
      <c r="H21" s="69">
        <f t="shared" si="13"/>
        <v>0.3563789893</v>
      </c>
      <c r="I21" s="69">
        <f t="shared" si="14"/>
        <v>0.4759125622</v>
      </c>
      <c r="J21" s="27"/>
      <c r="K21" s="27"/>
    </row>
    <row r="22">
      <c r="B22" s="64" t="s">
        <v>30</v>
      </c>
      <c r="C22" s="69">
        <f t="shared" ref="C22:D22" si="15">E7/C7</f>
        <v>1.015951023</v>
      </c>
      <c r="D22" s="69">
        <f t="shared" si="15"/>
        <v>0.949432204</v>
      </c>
      <c r="E22" s="69">
        <f t="shared" si="10"/>
        <v>1.545937</v>
      </c>
      <c r="F22" s="69">
        <f t="shared" si="11"/>
        <v>1.5093225</v>
      </c>
      <c r="G22" s="69">
        <f t="shared" si="12"/>
        <v>0.9763156584</v>
      </c>
      <c r="H22" s="69">
        <f t="shared" si="13"/>
        <v>0.4191191598</v>
      </c>
      <c r="I22" s="69">
        <f t="shared" si="14"/>
        <v>0.3391503326</v>
      </c>
      <c r="J22" s="27"/>
      <c r="K22" s="27"/>
    </row>
    <row r="23">
      <c r="B23" s="64" t="s">
        <v>31</v>
      </c>
      <c r="C23" s="69">
        <f t="shared" ref="C23:D23" si="16">E8/C8</f>
        <v>1.017014625</v>
      </c>
      <c r="D23" s="69">
        <f t="shared" si="16"/>
        <v>0.9313887624</v>
      </c>
      <c r="E23" s="69">
        <f t="shared" si="10"/>
        <v>2.5584</v>
      </c>
      <c r="F23" s="69">
        <f t="shared" si="11"/>
        <v>2.498041</v>
      </c>
      <c r="G23" s="69">
        <f t="shared" si="12"/>
        <v>0.9764075203</v>
      </c>
      <c r="H23" s="69">
        <f t="shared" si="13"/>
        <v>0.1864145607</v>
      </c>
      <c r="I23" s="69">
        <f t="shared" si="14"/>
        <v>0.3365078745</v>
      </c>
      <c r="J23" s="27"/>
      <c r="K23" s="27"/>
    </row>
    <row r="24">
      <c r="B24" s="27"/>
      <c r="C24" s="27"/>
      <c r="D24" s="27"/>
      <c r="E24" s="27"/>
      <c r="F24" s="27"/>
      <c r="G24" s="27"/>
      <c r="H24" s="27"/>
      <c r="I24" s="27"/>
      <c r="J24" s="27"/>
      <c r="K24" s="27"/>
    </row>
    <row r="25"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>
      <c r="B26" s="62" t="s">
        <v>81</v>
      </c>
      <c r="F26" s="27"/>
      <c r="G26" s="27"/>
      <c r="H26" s="27"/>
      <c r="I26" s="27"/>
      <c r="J26" s="27"/>
      <c r="K26" s="27"/>
    </row>
    <row r="27">
      <c r="B27" s="27"/>
      <c r="C27" s="63"/>
      <c r="D27" s="63"/>
      <c r="E27" s="63"/>
      <c r="F27" s="63"/>
      <c r="G27" s="63"/>
      <c r="H27" s="63"/>
      <c r="I27" s="63"/>
      <c r="J27" s="63"/>
      <c r="K27" s="27"/>
    </row>
    <row r="28">
      <c r="B28" s="70"/>
      <c r="C28" s="71" t="s">
        <v>82</v>
      </c>
      <c r="D28" s="72" t="s">
        <v>40</v>
      </c>
      <c r="E28" s="73" t="s">
        <v>82</v>
      </c>
      <c r="F28" s="74"/>
      <c r="G28" s="73" t="s">
        <v>40</v>
      </c>
      <c r="H28" s="74"/>
      <c r="I28" s="71" t="s">
        <v>82</v>
      </c>
      <c r="J28" s="72" t="s">
        <v>40</v>
      </c>
      <c r="K28" s="27"/>
    </row>
    <row r="29">
      <c r="B29" s="65"/>
      <c r="C29" s="71" t="s">
        <v>83</v>
      </c>
      <c r="D29" s="71" t="s">
        <v>84</v>
      </c>
      <c r="E29" s="71" t="s">
        <v>85</v>
      </c>
      <c r="F29" s="71" t="s">
        <v>86</v>
      </c>
      <c r="G29" s="71" t="s">
        <v>85</v>
      </c>
      <c r="H29" s="71" t="s">
        <v>86</v>
      </c>
      <c r="I29" s="71" t="s">
        <v>4</v>
      </c>
      <c r="J29" s="71" t="s">
        <v>4</v>
      </c>
      <c r="K29" s="27"/>
    </row>
    <row r="30">
      <c r="B30" s="64" t="s">
        <v>87</v>
      </c>
      <c r="C30" s="69">
        <f>MEDIAN(D12)</f>
        <v>27</v>
      </c>
      <c r="D30" s="69">
        <f>MEDIAN(F12)</f>
        <v>24</v>
      </c>
      <c r="E30" s="69">
        <f>MIN(D12)</f>
        <v>27</v>
      </c>
      <c r="F30" s="69">
        <f>MAX(D12)</f>
        <v>27</v>
      </c>
      <c r="G30" s="69">
        <f>MIN(F12)</f>
        <v>24</v>
      </c>
      <c r="H30" s="69">
        <f>MAX(F12)</f>
        <v>24</v>
      </c>
      <c r="I30" s="75" t="s">
        <v>26</v>
      </c>
      <c r="J30" s="75" t="s">
        <v>26</v>
      </c>
      <c r="K30" s="27"/>
    </row>
    <row r="31">
      <c r="B31" s="64" t="s">
        <v>88</v>
      </c>
      <c r="C31" s="69">
        <f>MEDIAN(E13:E15)</f>
        <v>64</v>
      </c>
      <c r="D31" s="69">
        <f>MEDIAN(G13:G15)</f>
        <v>59</v>
      </c>
      <c r="E31" s="69">
        <f>MIN(E13:E15)</f>
        <v>63</v>
      </c>
      <c r="F31" s="69">
        <f>MIN(E13:E15)</f>
        <v>63</v>
      </c>
      <c r="G31" s="69">
        <f>MIN(G13:G15)</f>
        <v>58</v>
      </c>
      <c r="H31" s="69">
        <f>MAX(G13:G15)</f>
        <v>115</v>
      </c>
      <c r="I31" s="69">
        <f>STDEV(E13:E15)</f>
        <v>36.08785576</v>
      </c>
      <c r="J31" s="69">
        <f>STDEV(G13:G15)</f>
        <v>32.62412195</v>
      </c>
      <c r="K31" s="27"/>
    </row>
    <row r="32">
      <c r="B32" s="27"/>
      <c r="C32" s="27"/>
      <c r="D32" s="27"/>
      <c r="E32" s="27"/>
      <c r="F32" s="27"/>
      <c r="G32" s="27"/>
      <c r="H32" s="27"/>
      <c r="I32" s="27"/>
      <c r="J32" s="27"/>
      <c r="K32" s="27"/>
    </row>
    <row r="33">
      <c r="B33" s="63"/>
      <c r="C33" s="76" t="s">
        <v>83</v>
      </c>
      <c r="D33" s="58" t="s">
        <v>89</v>
      </c>
      <c r="E33" s="58" t="s">
        <v>90</v>
      </c>
      <c r="F33" s="58" t="s">
        <v>4</v>
      </c>
      <c r="G33" s="27"/>
      <c r="H33" s="27"/>
      <c r="I33" s="27"/>
      <c r="J33" s="27"/>
      <c r="K33" s="27"/>
    </row>
    <row r="34">
      <c r="B34" s="64" t="s">
        <v>36</v>
      </c>
      <c r="C34" s="69">
        <f>MEDIAN(H12:H15)</f>
        <v>0.9094742063</v>
      </c>
      <c r="D34" s="69">
        <f>MIN(H12:H15)</f>
        <v>0.8888888889</v>
      </c>
      <c r="E34" s="69">
        <f>MAX(H12:H15)</f>
        <v>0.9365079365</v>
      </c>
      <c r="F34" s="69">
        <f>STDEV(H12:H15)</f>
        <v>0.01970594976</v>
      </c>
      <c r="G34" s="27"/>
      <c r="H34" s="27"/>
      <c r="I34" s="27"/>
      <c r="J34" s="27"/>
      <c r="K34" s="27"/>
    </row>
    <row r="35">
      <c r="G35" s="27"/>
      <c r="H35" s="27"/>
      <c r="I35" s="27"/>
      <c r="J35" s="27"/>
      <c r="K35" s="27"/>
    </row>
    <row r="36">
      <c r="B36" s="27"/>
      <c r="C36" s="27"/>
      <c r="D36" s="27"/>
      <c r="E36" s="27"/>
      <c r="F36" s="27"/>
      <c r="G36" s="27"/>
      <c r="H36" s="27"/>
      <c r="I36" s="27"/>
      <c r="J36" s="27"/>
      <c r="K36" s="27"/>
    </row>
    <row r="37">
      <c r="B37" s="27"/>
      <c r="C37" s="27"/>
      <c r="D37" s="27"/>
      <c r="E37" s="27"/>
      <c r="F37" s="27"/>
      <c r="G37" s="27"/>
      <c r="H37" s="27"/>
      <c r="I37" s="27"/>
      <c r="J37" s="27"/>
      <c r="K37" s="27"/>
    </row>
    <row r="38">
      <c r="B38" s="27"/>
      <c r="C38" s="27"/>
      <c r="D38" s="27"/>
      <c r="E38" s="27"/>
      <c r="F38" s="27"/>
      <c r="G38" s="27"/>
      <c r="H38" s="27"/>
      <c r="I38" s="27"/>
      <c r="J38" s="27"/>
      <c r="K38" s="27"/>
    </row>
  </sheetData>
  <mergeCells count="6">
    <mergeCell ref="B2:E2"/>
    <mergeCell ref="F10:G10"/>
    <mergeCell ref="B17:E17"/>
    <mergeCell ref="B26:E26"/>
    <mergeCell ref="E28:F28"/>
    <mergeCell ref="G28:H2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2">
      <c r="B2" s="22" t="s">
        <v>127</v>
      </c>
    </row>
    <row r="4">
      <c r="B4" s="23"/>
      <c r="C4" s="41" t="s">
        <v>59</v>
      </c>
      <c r="D4" s="41" t="s">
        <v>60</v>
      </c>
      <c r="E4" s="41" t="s">
        <v>92</v>
      </c>
      <c r="F4" s="41" t="s">
        <v>61</v>
      </c>
      <c r="G4" s="41" t="s">
        <v>62</v>
      </c>
      <c r="H4" s="41" t="s">
        <v>93</v>
      </c>
    </row>
    <row r="5">
      <c r="B5" s="28" t="s">
        <v>25</v>
      </c>
      <c r="C5" s="43">
        <v>3.082193</v>
      </c>
      <c r="D5" s="43">
        <v>2.89836</v>
      </c>
      <c r="E5" s="43">
        <v>2.13954</v>
      </c>
      <c r="F5" s="43">
        <v>3.652663</v>
      </c>
      <c r="G5" s="43">
        <v>3.452918</v>
      </c>
      <c r="H5" s="43">
        <v>2.643527</v>
      </c>
      <c r="J5" s="21">
        <f t="shared" ref="J5:L5" si="1">F5/C5</f>
        <v>1.185085749</v>
      </c>
      <c r="K5" s="21">
        <f t="shared" si="1"/>
        <v>1.1913351</v>
      </c>
      <c r="L5" s="21">
        <f t="shared" si="1"/>
        <v>1.235558578</v>
      </c>
    </row>
    <row r="6">
      <c r="B6" s="28" t="s">
        <v>28</v>
      </c>
      <c r="C6" s="43">
        <v>5.760782</v>
      </c>
      <c r="D6" s="43">
        <v>5.402044</v>
      </c>
      <c r="E6" s="43">
        <v>4.185591</v>
      </c>
      <c r="F6" s="43">
        <v>6.619439</v>
      </c>
      <c r="G6" s="43">
        <v>6.164585</v>
      </c>
      <c r="H6" s="43">
        <v>4.708392</v>
      </c>
      <c r="J6" s="21">
        <f t="shared" ref="J6:L6" si="2">F6/C6</f>
        <v>1.14905216</v>
      </c>
      <c r="K6" s="21">
        <f t="shared" si="2"/>
        <v>1.141157865</v>
      </c>
      <c r="L6" s="21">
        <f t="shared" si="2"/>
        <v>1.124904942</v>
      </c>
    </row>
    <row r="7">
      <c r="B7" s="28" t="s">
        <v>30</v>
      </c>
      <c r="C7" s="43">
        <v>2.40045</v>
      </c>
      <c r="D7" s="43">
        <v>1.934586</v>
      </c>
      <c r="E7" s="43">
        <v>1.391909</v>
      </c>
      <c r="F7" s="43">
        <v>2.261975</v>
      </c>
      <c r="G7" s="43">
        <v>1.873203</v>
      </c>
      <c r="H7" s="43">
        <v>1.415132</v>
      </c>
    </row>
    <row r="8">
      <c r="B8" s="28" t="s">
        <v>31</v>
      </c>
      <c r="C8" s="43">
        <v>3.679865</v>
      </c>
      <c r="D8" s="43">
        <v>3.9237</v>
      </c>
      <c r="E8" s="43">
        <v>4.016539</v>
      </c>
      <c r="F8" s="43">
        <v>3.715675</v>
      </c>
      <c r="G8" s="43">
        <v>3.849347</v>
      </c>
      <c r="H8" s="43">
        <v>4.071118</v>
      </c>
    </row>
    <row r="9">
      <c r="B9" s="27"/>
      <c r="C9" s="27"/>
      <c r="D9" s="27"/>
      <c r="E9" s="27"/>
      <c r="F9" s="27"/>
      <c r="G9" s="27"/>
      <c r="H9" s="27"/>
      <c r="K9" s="27"/>
      <c r="L9" s="27" t="s">
        <v>20</v>
      </c>
      <c r="M9" s="27" t="s">
        <v>18</v>
      </c>
      <c r="N9" s="27" t="s">
        <v>17</v>
      </c>
      <c r="O9" s="27" t="s">
        <v>65</v>
      </c>
    </row>
    <row r="10">
      <c r="B10" s="27" t="s">
        <v>128</v>
      </c>
      <c r="C10" s="32"/>
      <c r="D10" s="32"/>
      <c r="E10" s="32"/>
      <c r="F10" s="33" t="s">
        <v>68</v>
      </c>
      <c r="G10" s="34"/>
      <c r="H10" s="27"/>
      <c r="K10" s="27" t="s">
        <v>25</v>
      </c>
      <c r="L10" s="60">
        <f t="shared" ref="L10:L11" si="3">MEDIAN(J5:L5)</f>
        <v>1.1913351</v>
      </c>
      <c r="M10" s="60">
        <f t="shared" ref="M10:M11" si="4">MIN(J5:L5)</f>
        <v>1.185085749</v>
      </c>
      <c r="N10" s="60">
        <f t="shared" ref="N10:N11" si="5">MAX(J5:L5)</f>
        <v>1.235558578</v>
      </c>
      <c r="O10" s="60">
        <f t="shared" ref="O10:O11" si="6">STDEV(J5:L5)</f>
        <v>0.02751447157</v>
      </c>
    </row>
    <row r="11">
      <c r="B11" s="28" t="s">
        <v>41</v>
      </c>
      <c r="C11" s="23" t="s">
        <v>42</v>
      </c>
      <c r="D11" s="23" t="s">
        <v>43</v>
      </c>
      <c r="E11" s="23" t="s">
        <v>44</v>
      </c>
      <c r="F11" s="23" t="s">
        <v>45</v>
      </c>
      <c r="G11" s="23" t="s">
        <v>44</v>
      </c>
      <c r="H11" s="27"/>
      <c r="K11" s="27" t="s">
        <v>28</v>
      </c>
      <c r="L11" s="60">
        <f t="shared" si="3"/>
        <v>1.141157865</v>
      </c>
      <c r="M11" s="60">
        <f t="shared" si="4"/>
        <v>1.124904942</v>
      </c>
      <c r="N11" s="60">
        <f t="shared" si="5"/>
        <v>1.14905216</v>
      </c>
      <c r="O11" s="60">
        <f t="shared" si="6"/>
        <v>0.01231236208</v>
      </c>
    </row>
    <row r="12">
      <c r="B12" s="28" t="s">
        <v>94</v>
      </c>
      <c r="C12" s="43">
        <v>1.0</v>
      </c>
      <c r="D12" s="43">
        <v>20.0</v>
      </c>
      <c r="E12" s="23" t="s">
        <v>26</v>
      </c>
      <c r="F12" s="43">
        <v>18.0</v>
      </c>
      <c r="G12" s="23" t="s">
        <v>26</v>
      </c>
      <c r="H12" s="60">
        <f>F12/D12</f>
        <v>0.9</v>
      </c>
    </row>
    <row r="13">
      <c r="B13" s="28" t="s">
        <v>95</v>
      </c>
      <c r="C13" s="43">
        <v>0.0</v>
      </c>
      <c r="D13" s="23" t="s">
        <v>26</v>
      </c>
      <c r="E13" s="43">
        <v>63.0</v>
      </c>
      <c r="F13" s="23" t="s">
        <v>26</v>
      </c>
      <c r="G13" s="43">
        <v>58.0</v>
      </c>
      <c r="H13" s="60">
        <f t="shared" ref="H13:H19" si="7">G13/E13</f>
        <v>0.9206349206</v>
      </c>
    </row>
    <row r="14">
      <c r="B14" s="28" t="s">
        <v>96</v>
      </c>
      <c r="C14" s="43">
        <v>0.0</v>
      </c>
      <c r="D14" s="23" t="s">
        <v>26</v>
      </c>
      <c r="E14" s="43">
        <v>64.0</v>
      </c>
      <c r="F14" s="23" t="s">
        <v>26</v>
      </c>
      <c r="G14" s="43">
        <v>59.0</v>
      </c>
      <c r="H14" s="60">
        <f t="shared" si="7"/>
        <v>0.921875</v>
      </c>
    </row>
    <row r="15">
      <c r="B15" s="56" t="s">
        <v>97</v>
      </c>
      <c r="C15" s="43">
        <v>0.0</v>
      </c>
      <c r="D15" s="23" t="s">
        <v>26</v>
      </c>
      <c r="E15" s="43">
        <v>126.0</v>
      </c>
      <c r="F15" s="23" t="s">
        <v>26</v>
      </c>
      <c r="G15" s="43">
        <v>115.0</v>
      </c>
      <c r="H15" s="60">
        <f t="shared" si="7"/>
        <v>0.9126984127</v>
      </c>
    </row>
    <row r="16">
      <c r="B16" s="28" t="s">
        <v>98</v>
      </c>
      <c r="C16" s="43">
        <v>0.0</v>
      </c>
      <c r="D16" s="23" t="s">
        <v>26</v>
      </c>
      <c r="E16" s="43">
        <v>65.0</v>
      </c>
      <c r="F16" s="23" t="s">
        <v>26</v>
      </c>
      <c r="G16" s="43">
        <v>60.0</v>
      </c>
      <c r="H16" s="60">
        <f t="shared" si="7"/>
        <v>0.9230769231</v>
      </c>
    </row>
    <row r="17">
      <c r="B17" s="28" t="s">
        <v>99</v>
      </c>
      <c r="C17" s="43">
        <v>0.0</v>
      </c>
      <c r="D17" s="23" t="s">
        <v>26</v>
      </c>
      <c r="E17" s="43">
        <v>126.0</v>
      </c>
      <c r="F17" s="23" t="s">
        <v>26</v>
      </c>
      <c r="G17" s="43">
        <v>115.0</v>
      </c>
      <c r="H17" s="60">
        <f t="shared" si="7"/>
        <v>0.9126984127</v>
      </c>
    </row>
    <row r="18">
      <c r="B18" s="56" t="s">
        <v>100</v>
      </c>
      <c r="C18" s="43">
        <v>0.0</v>
      </c>
      <c r="D18" s="23" t="s">
        <v>26</v>
      </c>
      <c r="E18" s="43">
        <v>126.0</v>
      </c>
      <c r="F18" s="23" t="s">
        <v>26</v>
      </c>
      <c r="G18" s="43">
        <v>115.0</v>
      </c>
      <c r="H18" s="60">
        <f t="shared" si="7"/>
        <v>0.9126984127</v>
      </c>
    </row>
    <row r="19">
      <c r="B19" s="56" t="s">
        <v>101</v>
      </c>
      <c r="C19" s="43">
        <v>0.0</v>
      </c>
      <c r="D19" s="23" t="s">
        <v>26</v>
      </c>
      <c r="E19" s="43">
        <v>189.0</v>
      </c>
      <c r="F19" s="23" t="s">
        <v>26</v>
      </c>
      <c r="G19" s="43">
        <v>172.0</v>
      </c>
      <c r="H19" s="60">
        <f t="shared" si="7"/>
        <v>0.9100529101</v>
      </c>
    </row>
    <row r="21">
      <c r="B21" s="62" t="s">
        <v>72</v>
      </c>
      <c r="F21" s="27"/>
      <c r="G21" s="27"/>
      <c r="H21" s="27"/>
      <c r="I21" s="27"/>
      <c r="J21" s="27"/>
    </row>
    <row r="22">
      <c r="B22" s="63"/>
      <c r="C22" s="63"/>
      <c r="D22" s="63"/>
      <c r="E22" s="63"/>
      <c r="F22" s="63"/>
      <c r="G22" s="63"/>
      <c r="H22" s="63"/>
      <c r="I22" s="63"/>
      <c r="J22" s="27"/>
    </row>
    <row r="23">
      <c r="B23" s="64"/>
      <c r="C23" s="65" t="s">
        <v>73</v>
      </c>
      <c r="D23" s="66" t="s">
        <v>74</v>
      </c>
      <c r="E23" s="77" t="s">
        <v>102</v>
      </c>
      <c r="F23" s="65" t="s">
        <v>75</v>
      </c>
      <c r="G23" s="65" t="s">
        <v>76</v>
      </c>
      <c r="H23" s="65" t="s">
        <v>77</v>
      </c>
      <c r="I23" s="65" t="s">
        <v>78</v>
      </c>
      <c r="J23" s="67" t="s">
        <v>79</v>
      </c>
    </row>
    <row r="24">
      <c r="B24" s="68" t="s">
        <v>25</v>
      </c>
      <c r="C24" s="69">
        <f t="shared" ref="C24:E24" si="8">F5/C5</f>
        <v>1.185085749</v>
      </c>
      <c r="D24" s="69">
        <f t="shared" si="8"/>
        <v>1.1913351</v>
      </c>
      <c r="E24" s="69">
        <f t="shared" si="8"/>
        <v>1.235558578</v>
      </c>
      <c r="F24" s="69">
        <f t="shared" ref="F24:F27" si="10">MEDIAN(C5:E5)</f>
        <v>2.89836</v>
      </c>
      <c r="G24" s="69">
        <f t="shared" ref="G24:G27" si="11">MEDIAN(F5:H5)</f>
        <v>3.452918</v>
      </c>
      <c r="H24" s="69">
        <f t="shared" ref="H24:H27" si="12">G24/F24</f>
        <v>1.1913351</v>
      </c>
      <c r="I24" s="69">
        <f t="shared" ref="I24:I27" si="13">STDEV(C5:E5)</f>
        <v>0.4996994168</v>
      </c>
      <c r="J24" s="69">
        <f t="shared" ref="J24:J27" si="14">STDEV(F5:H5)</f>
        <v>0.5343792852</v>
      </c>
    </row>
    <row r="25">
      <c r="B25" s="64" t="s">
        <v>28</v>
      </c>
      <c r="C25" s="69">
        <f t="shared" ref="C25:E25" si="9">F6/C6</f>
        <v>1.14905216</v>
      </c>
      <c r="D25" s="69">
        <f t="shared" si="9"/>
        <v>1.141157865</v>
      </c>
      <c r="E25" s="69">
        <f t="shared" si="9"/>
        <v>1.124904942</v>
      </c>
      <c r="F25" s="69">
        <f t="shared" si="10"/>
        <v>5.402044</v>
      </c>
      <c r="G25" s="69">
        <f t="shared" si="11"/>
        <v>6.164585</v>
      </c>
      <c r="H25" s="69">
        <f t="shared" si="12"/>
        <v>1.141157865</v>
      </c>
      <c r="I25" s="69">
        <f t="shared" si="13"/>
        <v>0.8255985243</v>
      </c>
      <c r="J25" s="69">
        <f t="shared" si="14"/>
        <v>0.9982894412</v>
      </c>
    </row>
    <row r="26">
      <c r="B26" s="64" t="s">
        <v>30</v>
      </c>
      <c r="C26" s="69">
        <f t="shared" ref="C26:E26" si="15">F7/C7</f>
        <v>0.9423128997</v>
      </c>
      <c r="D26" s="69">
        <f t="shared" si="15"/>
        <v>0.9682707308</v>
      </c>
      <c r="E26" s="69">
        <f t="shared" si="15"/>
        <v>1.01668428</v>
      </c>
      <c r="F26" s="69">
        <f t="shared" si="10"/>
        <v>1.934586</v>
      </c>
      <c r="G26" s="69">
        <f t="shared" si="11"/>
        <v>1.873203</v>
      </c>
      <c r="H26" s="69">
        <f t="shared" si="12"/>
        <v>0.9682707308</v>
      </c>
      <c r="I26" s="69">
        <f t="shared" si="13"/>
        <v>0.504757787</v>
      </c>
      <c r="J26" s="69">
        <f t="shared" si="14"/>
        <v>0.4238938105</v>
      </c>
    </row>
    <row r="27">
      <c r="B27" s="64" t="s">
        <v>31</v>
      </c>
      <c r="C27" s="69">
        <f t="shared" ref="C27:E27" si="16">F8/C8</f>
        <v>1.009731335</v>
      </c>
      <c r="D27" s="69">
        <f t="shared" si="16"/>
        <v>0.9810502842</v>
      </c>
      <c r="E27" s="69">
        <f t="shared" si="16"/>
        <v>1.013588565</v>
      </c>
      <c r="F27" s="69">
        <f t="shared" si="10"/>
        <v>3.9237</v>
      </c>
      <c r="G27" s="69">
        <f t="shared" si="11"/>
        <v>3.849347</v>
      </c>
      <c r="H27" s="69">
        <f t="shared" si="12"/>
        <v>0.9810502842</v>
      </c>
      <c r="I27" s="69">
        <f t="shared" si="13"/>
        <v>0.1738888387</v>
      </c>
      <c r="J27" s="69">
        <f t="shared" si="14"/>
        <v>0.1795319406</v>
      </c>
    </row>
    <row r="28">
      <c r="B28" s="27"/>
      <c r="C28" s="27"/>
      <c r="D28" s="27"/>
      <c r="E28" s="27"/>
      <c r="F28" s="27"/>
      <c r="G28" s="27"/>
      <c r="H28" s="27"/>
      <c r="I28" s="27"/>
      <c r="J28" s="27"/>
    </row>
    <row r="29">
      <c r="B29" s="62" t="s">
        <v>81</v>
      </c>
      <c r="F29" s="27"/>
      <c r="G29" s="27"/>
      <c r="H29" s="27"/>
      <c r="I29" s="27"/>
      <c r="J29" s="27"/>
    </row>
    <row r="30">
      <c r="B30" s="27"/>
      <c r="C30" s="63"/>
      <c r="D30" s="63"/>
      <c r="E30" s="63"/>
      <c r="F30" s="63"/>
      <c r="G30" s="63"/>
      <c r="H30" s="63"/>
      <c r="I30" s="63"/>
      <c r="J30" s="63"/>
    </row>
    <row r="31">
      <c r="B31" s="70"/>
      <c r="C31" s="71" t="s">
        <v>82</v>
      </c>
      <c r="D31" s="72" t="s">
        <v>40</v>
      </c>
      <c r="E31" s="73" t="s">
        <v>82</v>
      </c>
      <c r="F31" s="74"/>
      <c r="G31" s="73" t="s">
        <v>40</v>
      </c>
      <c r="H31" s="74"/>
      <c r="I31" s="71" t="s">
        <v>82</v>
      </c>
      <c r="J31" s="72" t="s">
        <v>40</v>
      </c>
    </row>
    <row r="32">
      <c r="B32" s="65"/>
      <c r="C32" s="71" t="s">
        <v>83</v>
      </c>
      <c r="D32" s="71" t="s">
        <v>84</v>
      </c>
      <c r="E32" s="71" t="s">
        <v>85</v>
      </c>
      <c r="F32" s="71" t="s">
        <v>86</v>
      </c>
      <c r="G32" s="71" t="s">
        <v>85</v>
      </c>
      <c r="H32" s="71" t="s">
        <v>86</v>
      </c>
      <c r="I32" s="71" t="s">
        <v>4</v>
      </c>
      <c r="J32" s="71" t="s">
        <v>4</v>
      </c>
    </row>
    <row r="33">
      <c r="B33" s="64" t="s">
        <v>87</v>
      </c>
      <c r="C33" s="69">
        <f>MEDIAN(D12)</f>
        <v>20</v>
      </c>
      <c r="D33" s="69">
        <f>MEDIAN(F12)</f>
        <v>18</v>
      </c>
      <c r="E33" s="69">
        <f>MIN(D12)</f>
        <v>20</v>
      </c>
      <c r="F33" s="69">
        <f>MAX(D12)</f>
        <v>20</v>
      </c>
      <c r="G33" s="69">
        <f>MIN(F12)</f>
        <v>18</v>
      </c>
      <c r="H33" s="69">
        <f>MAX(F12)</f>
        <v>18</v>
      </c>
      <c r="I33" s="75" t="s">
        <v>26</v>
      </c>
      <c r="J33" s="75" t="s">
        <v>26</v>
      </c>
    </row>
    <row r="34">
      <c r="B34" s="64" t="s">
        <v>88</v>
      </c>
      <c r="C34" s="69">
        <f>MEDIAN(E13:E19)</f>
        <v>126</v>
      </c>
      <c r="D34" s="69">
        <f>MEDIAN(G13:G19)</f>
        <v>115</v>
      </c>
      <c r="E34" s="69">
        <f>MIN(E13:E19)</f>
        <v>63</v>
      </c>
      <c r="F34" s="69">
        <f>MAX(E13:E19)</f>
        <v>189</v>
      </c>
      <c r="G34" s="69">
        <f>MIN(G13:G19)</f>
        <v>58</v>
      </c>
      <c r="H34" s="69">
        <f>MAX(G13:G19)</f>
        <v>172</v>
      </c>
      <c r="I34" s="69">
        <f>STDEV(E13:E19)</f>
        <v>47.15526532</v>
      </c>
      <c r="J34" s="69">
        <f>STDEV(G13:G19)</f>
        <v>42.62013832</v>
      </c>
    </row>
    <row r="35">
      <c r="B35" s="27"/>
      <c r="C35" s="27"/>
      <c r="D35" s="27"/>
      <c r="E35" s="27"/>
      <c r="F35" s="27"/>
      <c r="G35" s="27"/>
      <c r="H35" s="27"/>
      <c r="I35" s="27"/>
      <c r="J35" s="27"/>
    </row>
    <row r="36">
      <c r="B36" s="63"/>
      <c r="C36" s="76" t="s">
        <v>83</v>
      </c>
      <c r="D36" s="58" t="s">
        <v>89</v>
      </c>
      <c r="E36" s="58" t="s">
        <v>90</v>
      </c>
      <c r="F36" s="58" t="s">
        <v>4</v>
      </c>
      <c r="G36" s="27"/>
      <c r="H36" s="27"/>
      <c r="I36" s="27"/>
      <c r="J36" s="27"/>
    </row>
    <row r="37">
      <c r="B37" s="64" t="s">
        <v>36</v>
      </c>
      <c r="C37" s="69">
        <f>MEDIAN(H12:H19)</f>
        <v>0.9126984127</v>
      </c>
      <c r="D37" s="69">
        <f>MIN(H12:H19)</f>
        <v>0.9</v>
      </c>
      <c r="E37" s="69">
        <f>MAX(H12:H19)</f>
        <v>0.9230769231</v>
      </c>
      <c r="F37" s="69">
        <f>STDEV(H12:H19)</f>
        <v>0.007603701752</v>
      </c>
      <c r="G37" s="27"/>
      <c r="H37" s="27"/>
      <c r="I37" s="27"/>
      <c r="J37" s="27"/>
    </row>
    <row r="38">
      <c r="G38" s="27"/>
      <c r="H38" s="27"/>
      <c r="I38" s="27"/>
      <c r="J38" s="27"/>
    </row>
  </sheetData>
  <mergeCells count="6">
    <mergeCell ref="B2:E2"/>
    <mergeCell ref="F10:G10"/>
    <mergeCell ref="B21:E21"/>
    <mergeCell ref="B29:E29"/>
    <mergeCell ref="E31:F31"/>
    <mergeCell ref="G31:H31"/>
  </mergeCells>
  <drawing r:id="rId1"/>
</worksheet>
</file>