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Tables TN C and TN D" sheetId="2" r:id="rId4"/>
    <sheet state="visible" name="CashFlow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Operating Statements for Years Ending December 31, 2004-2006, and for the first quarter 2007 (thousands of dollars)</t>
      </text>
    </comment>
    <comment authorId="0" ref="H1">
      <text>
        <t xml:space="preserve">Balance Sheet as of December 31, 2004-2006 and March 31, 2007 (thousands of dollars)</t>
      </text>
    </comment>
    <comment authorId="0" ref="F2">
      <text>
        <t xml:space="preserve">In the first quarter of 2006, sales were $524,000 and net income was $4,000</t>
      </text>
    </comment>
    <comment authorId="0" ref="A7">
      <text>
        <t xml:space="preserve">Operating expenses include a normal level of cash salary for Mr. Jones in all periods</t>
      </text>
    </comment>
  </commentList>
</comments>
</file>

<file path=xl/sharedStrings.xml><?xml version="1.0" encoding="utf-8"?>
<sst xmlns="http://schemas.openxmlformats.org/spreadsheetml/2006/main" count="156" uniqueCount="120">
  <si>
    <t>Statements of Cash Flows: 2005 and 2006</t>
  </si>
  <si>
    <t>2007 Projected Income Statement</t>
  </si>
  <si>
    <t>Net Income</t>
  </si>
  <si>
    <t>Exhibit 1: Operating Statements</t>
  </si>
  <si>
    <t>2007P</t>
  </si>
  <si>
    <t>Depreciation</t>
  </si>
  <si>
    <t>Inventory</t>
  </si>
  <si>
    <t>Accounts receivable</t>
  </si>
  <si>
    <t>Trade credit (Accounts payable)</t>
  </si>
  <si>
    <t>Accrued expenses</t>
  </si>
  <si>
    <t>Cash flows from operations</t>
  </si>
  <si>
    <t>Exhibit 2: Balance Sheet</t>
  </si>
  <si>
    <t>Capital expenditures</t>
  </si>
  <si>
    <t>Cash flows from investing activities</t>
  </si>
  <si>
    <t>Financial Ratios</t>
  </si>
  <si>
    <t>Bank borrowing (Line of credit)</t>
  </si>
  <si>
    <t>Reduce long-term debt</t>
  </si>
  <si>
    <t>Cash flow from financing activities</t>
  </si>
  <si>
    <t>Industry</t>
  </si>
  <si>
    <t>Increase / (decrease) in cash</t>
  </si>
  <si>
    <t>First Quarter 2007</t>
  </si>
  <si>
    <t>Net sales</t>
  </si>
  <si>
    <t>Cash</t>
  </si>
  <si>
    <t>Analysis of return</t>
  </si>
  <si>
    <t>Cost of goods sold</t>
  </si>
  <si>
    <t>Return on Sales</t>
  </si>
  <si>
    <t>Take Discounts</t>
  </si>
  <si>
    <t>Skip Discounts</t>
  </si>
  <si>
    <t>Forecasting Notes</t>
  </si>
  <si>
    <t>$2 242</t>
  </si>
  <si>
    <t>net income / net sales</t>
  </si>
  <si>
    <t>Text of case indicates $2.7 million is 2007P sales</t>
  </si>
  <si>
    <t>Gross profit on sales</t>
  </si>
  <si>
    <t>Return on Assets</t>
  </si>
  <si>
    <t>$1 818</t>
  </si>
  <si>
    <t>net income / total assets</t>
  </si>
  <si>
    <t>Total current assets</t>
  </si>
  <si>
    <t>Return on Equity</t>
  </si>
  <si>
    <t>net income / (total assets - liabilities)</t>
  </si>
  <si>
    <t>Operating expense</t>
  </si>
  <si>
    <t>Interest expense</t>
  </si>
  <si>
    <t>Property &amp; equipment</t>
  </si>
  <si>
    <t>Efficiency</t>
  </si>
  <si>
    <t>Net income before taxes</t>
  </si>
  <si>
    <t>Assume same $ as 2006 for simplicity</t>
  </si>
  <si>
    <t>Accumulated depreciation</t>
  </si>
  <si>
    <t>Asset turnover</t>
  </si>
  <si>
    <t>Provision for income taxes</t>
  </si>
  <si>
    <t>net sales / total assets</t>
  </si>
  <si>
    <t>Total PP&amp;E, net</t>
  </si>
  <si>
    <t>Average inventory period</t>
  </si>
  <si>
    <t>Same % of pre tax net income</t>
  </si>
  <si>
    <t>Net income</t>
  </si>
  <si>
    <t>(inventory / cost of goods sold)*365</t>
  </si>
  <si>
    <t>Inventory turnover</t>
  </si>
  <si>
    <t>COGS, % of sales</t>
  </si>
  <si>
    <t>cost of goods sold / inventory</t>
  </si>
  <si>
    <t>81,1%</t>
  </si>
  <si>
    <t>Total assets</t>
  </si>
  <si>
    <t>Average collection period</t>
  </si>
  <si>
    <t>(account receivable / net sales)*365</t>
  </si>
  <si>
    <t>Average payment period</t>
  </si>
  <si>
    <t>COGS is higher when skip discounts</t>
  </si>
  <si>
    <t>Operating expense, % of sales</t>
  </si>
  <si>
    <t>15,5%</t>
  </si>
  <si>
    <t>(accounts payable / cost of goods sold)*365</t>
  </si>
  <si>
    <t>Same % of sales as 2006</t>
  </si>
  <si>
    <t>Accounts payable</t>
  </si>
  <si>
    <t>Line of credit payable</t>
  </si>
  <si>
    <t>Liquidity</t>
  </si>
  <si>
    <t>Current ratio</t>
  </si>
  <si>
    <t>current assets / current liablities</t>
  </si>
  <si>
    <t>Long term debt, current portion</t>
  </si>
  <si>
    <t>Quick ratio (acid test)</t>
  </si>
  <si>
    <t>(cash+PP&amp;E+accounts receivables) / current liabilities</t>
  </si>
  <si>
    <t>Current liabiliities</t>
  </si>
  <si>
    <t>Cash ratio</t>
  </si>
  <si>
    <t>December 31, 2007 Projected Balance Sheet</t>
  </si>
  <si>
    <t>December 31, 2007P</t>
  </si>
  <si>
    <t>(cash+PP&amp;E) / current liabilities</t>
  </si>
  <si>
    <t>Same dollar figure as 2006</t>
  </si>
  <si>
    <t>Working Capital</t>
  </si>
  <si>
    <t>Same days receivable as 2006</t>
  </si>
  <si>
    <t>Days same both scenarios but $ higher when skip discounts</t>
  </si>
  <si>
    <t>current assets - current liabilities</t>
  </si>
  <si>
    <t>Long-term debt</t>
  </si>
  <si>
    <t>Total liabilities</t>
  </si>
  <si>
    <t>Property, net</t>
  </si>
  <si>
    <t>Financial stability and Leverage</t>
  </si>
  <si>
    <t>Same dollar figure as 2006 (assumes Capex = Depreciation)</t>
  </si>
  <si>
    <t>Equity to assets ratio</t>
  </si>
  <si>
    <t>(assets-liabilities) / total assets</t>
  </si>
  <si>
    <t>Net worth</t>
  </si>
  <si>
    <t>Debt to Equity</t>
  </si>
  <si>
    <t>total liabilities / (assets - liabilities)</t>
  </si>
  <si>
    <t>Total liabilities and net worth</t>
  </si>
  <si>
    <t>Result of all other assumptions</t>
  </si>
  <si>
    <t>value that ensures error check is 0</t>
  </si>
  <si>
    <t>Coverage of fixed investments</t>
  </si>
  <si>
    <t>((assets-liabilities) - long-term debt) / PP&amp;E</t>
  </si>
  <si>
    <t>Interest Coverage</t>
  </si>
  <si>
    <t>(net income + interest + taxes) / interest</t>
  </si>
  <si>
    <t>Growth Ratios</t>
  </si>
  <si>
    <t>2004-2005</t>
  </si>
  <si>
    <t>2005-2006</t>
  </si>
  <si>
    <t>2006-2007 (1st Q)</t>
  </si>
  <si>
    <t>Sales</t>
  </si>
  <si>
    <t>Payoff $24,000</t>
  </si>
  <si>
    <t>Profit</t>
  </si>
  <si>
    <t>Assets</t>
  </si>
  <si>
    <t>------------------------</t>
  </si>
  <si>
    <t>Error check</t>
  </si>
  <si>
    <t>Days Sales in A/R</t>
  </si>
  <si>
    <t>Same # of days as 2006</t>
  </si>
  <si>
    <t>A/R $</t>
  </si>
  <si>
    <t>Days COGS in Inventory</t>
  </si>
  <si>
    <t>Inventory $</t>
  </si>
  <si>
    <t>Days COGS in A/P</t>
  </si>
  <si>
    <t>Days change by discount scenario (10 days with discount; 30 days without)</t>
  </si>
  <si>
    <t>A/P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</si>
</sst>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"/>
    <numFmt numFmtId="165" formatCode="&quot;$&quot;#,##0"/>
    <numFmt numFmtId="166" formatCode="0.0%"/>
  </numFmts>
  <fonts count="17">
    <font>
      <sz val="10.0"/>
      <color rgb="FF000000"/>
      <name val="Arial"/>
    </font>
    <font>
      <b/>
      <sz val="12.0"/>
      <color rgb="FF000000"/>
      <name val="Roboto"/>
    </font>
    <font>
      <i/>
      <color rgb="FF000000"/>
      <name val="Roboto"/>
    </font>
    <font>
      <color rgb="FF000000"/>
      <name val="Roboto"/>
    </font>
    <font>
      <b/>
      <color rgb="FF000000"/>
      <name val="Roboto"/>
    </font>
    <font>
      <name val="Roboto"/>
    </font>
    <font>
      <b/>
      <sz val="12.0"/>
      <color rgb="FFFFFFFF"/>
      <name val="Roboto"/>
    </font>
    <font/>
    <font>
      <b/>
      <sz val="10.0"/>
      <name val="Roboto"/>
    </font>
    <font>
      <b/>
      <name val="Roboto"/>
    </font>
    <font>
      <sz val="10.0"/>
      <color rgb="FF000000"/>
      <name val="Roboto"/>
    </font>
    <font>
      <b/>
      <sz val="10.0"/>
      <color rgb="FF000000"/>
      <name val="Roboto"/>
    </font>
    <font>
      <color rgb="FF7030A0"/>
      <name val="Roboto"/>
    </font>
    <font>
      <color rgb="FF000000"/>
      <name val="'Arial'"/>
    </font>
    <font>
      <b/>
      <name val="&quot;Palatino Linotype&quot;"/>
    </font>
    <font>
      <name val="&quot;Palatino Linotype&quot;"/>
    </font>
    <font>
      <color rgb="FF000000"/>
      <name val="&quot;Palatino Linotype&quot;"/>
    </font>
  </fonts>
  <fills count="7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Font="1"/>
    <xf borderId="0" fillId="0" fontId="4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2" fontId="6" numFmtId="0" xfId="0" applyAlignment="1" applyFill="1" applyFont="1">
      <alignment horizontal="center" readingOrder="0" vertical="center"/>
    </xf>
    <xf borderId="0" fillId="0" fontId="7" numFmtId="0" xfId="0" applyAlignment="1" applyFont="1">
      <alignment vertical="center"/>
    </xf>
    <xf borderId="0" fillId="2" fontId="6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horizontal="center" readingOrder="0" shrinkToFit="0" vertical="center" wrapText="0"/>
    </xf>
    <xf borderId="0" fillId="3" fontId="5" numFmtId="0" xfId="0" applyFill="1" applyFont="1"/>
    <xf borderId="0" fillId="3" fontId="8" numFmtId="0" xfId="0" applyAlignment="1" applyFont="1">
      <alignment horizontal="center" readingOrder="0"/>
    </xf>
    <xf borderId="0" fillId="3" fontId="5" numFmtId="0" xfId="0" applyAlignment="1" applyFont="1">
      <alignment shrinkToFit="0" vertical="bottom" wrapText="0"/>
    </xf>
    <xf borderId="0" fillId="3" fontId="9" numFmtId="0" xfId="0" applyAlignment="1" applyFont="1">
      <alignment horizontal="center" readingOrder="0" shrinkToFit="0" vertical="bottom" wrapText="0"/>
    </xf>
    <xf borderId="0" fillId="3" fontId="10" numFmtId="0" xfId="0" applyAlignment="1" applyFont="1">
      <alignment shrinkToFit="0" vertical="bottom" wrapText="0"/>
    </xf>
    <xf borderId="0" fillId="3" fontId="11" numFmtId="0" xfId="0" applyAlignment="1" applyFont="1">
      <alignment horizontal="right"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3" fontId="10" numFmtId="0" xfId="0" applyAlignment="1" applyFont="1">
      <alignment horizontal="center" shrinkToFit="0" vertical="bottom" wrapText="0"/>
    </xf>
    <xf borderId="0" fillId="3" fontId="5" numFmtId="0" xfId="0" applyAlignment="1" applyFont="1">
      <alignment horizontal="left" readingOrder="0"/>
    </xf>
    <xf borderId="0" fillId="0" fontId="5" numFmtId="165" xfId="0" applyAlignment="1" applyFont="1" applyNumberFormat="1">
      <alignment horizontal="right"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4" fontId="5" numFmtId="165" xfId="0" applyAlignment="1" applyFill="1" applyFont="1" applyNumberFormat="1">
      <alignment horizontal="right"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3" fontId="10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4" fontId="10" numFmtId="10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10" numFmtId="10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5" fontId="5" numFmtId="0" xfId="0" applyAlignment="1" applyFill="1" applyFont="1">
      <alignment horizontal="left"/>
    </xf>
    <xf borderId="0" fillId="6" fontId="3" numFmtId="165" xfId="0" applyAlignment="1" applyFill="1" applyFont="1" applyNumberFormat="1">
      <alignment horizontal="right" readingOrder="0" shrinkToFit="0" vertical="bottom" wrapText="0"/>
    </xf>
    <xf borderId="0" fillId="5" fontId="5" numFmtId="0" xfId="0" applyAlignment="1" applyFont="1">
      <alignment shrinkToFit="0" vertical="bottom" wrapText="0"/>
    </xf>
    <xf borderId="0" fillId="5" fontId="10" numFmtId="0" xfId="0" applyAlignment="1" applyFont="1">
      <alignment shrinkToFit="0" vertical="bottom" wrapText="0"/>
    </xf>
    <xf borderId="0" fillId="4" fontId="3" numFmtId="0" xfId="0" applyAlignment="1" applyFont="1">
      <alignment horizontal="right" shrinkToFit="0" vertical="bottom" wrapText="0"/>
    </xf>
    <xf borderId="0" fillId="4" fontId="3" numFmtId="0" xfId="0" applyAlignment="1" applyFont="1">
      <alignment horizontal="left" readingOrder="0" shrinkToFit="0" vertical="bottom" wrapText="0"/>
    </xf>
    <xf borderId="0" fillId="4" fontId="10" numFmtId="4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166" xfId="0" applyAlignment="1" applyFont="1" applyNumberFormat="1">
      <alignment horizontal="right" readingOrder="0" shrinkToFit="0" vertical="bottom" wrapText="0"/>
    </xf>
    <xf borderId="0" fillId="0" fontId="12" numFmtId="166" xfId="0" applyAlignment="1" applyFont="1" applyNumberFormat="1">
      <alignment shrinkToFit="0" vertical="bottom" wrapText="0"/>
    </xf>
    <xf borderId="0" fillId="0" fontId="10" numFmtId="4" xfId="0" applyAlignment="1" applyFont="1" applyNumberFormat="1">
      <alignment shrinkToFit="0" vertical="bottom" wrapText="0"/>
    </xf>
    <xf borderId="0" fillId="0" fontId="12" numFmtId="166" xfId="0" applyAlignment="1" applyFont="1" applyNumberFormat="1">
      <alignment horizontal="right" readingOrder="0" shrinkToFit="0" vertical="bottom" wrapText="0"/>
    </xf>
    <xf borderId="0" fillId="4" fontId="12" numFmtId="0" xfId="0" applyAlignment="1" applyFont="1">
      <alignment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3" numFmtId="166" xfId="0" applyAlignment="1" applyFont="1" applyNumberFormat="1">
      <alignment shrinkToFit="0" vertical="bottom" wrapText="0"/>
    </xf>
    <xf borderId="0" fillId="0" fontId="13" numFmtId="0" xfId="0" applyAlignment="1" applyFont="1">
      <alignment readingOrder="0"/>
    </xf>
    <xf borderId="0" fillId="3" fontId="11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0" fillId="0" fontId="16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4" fontId="10" numFmtId="165" xfId="0" applyAlignment="1" applyFont="1" applyNumberFormat="1">
      <alignment horizontal="right"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4" fontId="3" numFmtId="0" xfId="0" applyAlignment="1" applyFont="1">
      <alignment horizontal="left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10" numFmtId="10" xfId="0" applyAlignment="1" applyFont="1" applyNumberFormat="1">
      <alignment shrinkToFit="0" vertical="bottom" wrapText="0"/>
    </xf>
    <xf borderId="0" fillId="0" fontId="10" numFmtId="4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6" fontId="1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1.86"/>
    <col customWidth="1" min="6" max="6" width="19.71"/>
    <col customWidth="1" min="13" max="13" width="18.29"/>
    <col customWidth="1" min="15" max="15" width="28.57"/>
    <col customWidth="1" min="19" max="19" width="18.71"/>
  </cols>
  <sheetData>
    <row r="1" ht="25.5" customHeight="1">
      <c r="A1" s="11" t="s">
        <v>3</v>
      </c>
      <c r="G1" s="12"/>
      <c r="H1" s="13" t="s">
        <v>11</v>
      </c>
      <c r="O1" s="14" t="s">
        <v>14</v>
      </c>
      <c r="T1" s="14" t="s">
        <v>18</v>
      </c>
      <c r="Y1" s="12"/>
    </row>
    <row r="2">
      <c r="A2" s="15"/>
      <c r="C2" s="16">
        <v>2004.0</v>
      </c>
      <c r="D2" s="16">
        <v>2005.0</v>
      </c>
      <c r="E2" s="16">
        <v>2006.0</v>
      </c>
      <c r="F2" s="16" t="s">
        <v>20</v>
      </c>
      <c r="H2" s="17"/>
      <c r="J2" s="18">
        <v>2004.0</v>
      </c>
      <c r="K2" s="18">
        <v>2005.0</v>
      </c>
      <c r="L2" s="18">
        <v>2006.0</v>
      </c>
      <c r="M2" s="18" t="s">
        <v>20</v>
      </c>
      <c r="O2" s="19"/>
      <c r="P2" s="20">
        <v>2004.0</v>
      </c>
      <c r="Q2" s="21">
        <v>2005.0</v>
      </c>
      <c r="R2" s="20">
        <v>2006.0</v>
      </c>
      <c r="S2" s="20" t="s">
        <v>20</v>
      </c>
      <c r="T2" s="22"/>
    </row>
    <row r="3">
      <c r="A3" s="23" t="s">
        <v>21</v>
      </c>
      <c r="C3" s="24">
        <v>1624.0</v>
      </c>
      <c r="D3" s="24">
        <v>1916.0</v>
      </c>
      <c r="E3" s="24">
        <v>2242.0</v>
      </c>
      <c r="F3" s="24">
        <v>608.0</v>
      </c>
      <c r="H3" s="25" t="s">
        <v>22</v>
      </c>
      <c r="J3" s="26">
        <v>45.0</v>
      </c>
      <c r="K3" s="26">
        <v>53.0</v>
      </c>
      <c r="L3" s="26">
        <v>23.0</v>
      </c>
      <c r="M3" s="24">
        <v>32.0</v>
      </c>
      <c r="O3" s="27" t="s">
        <v>23</v>
      </c>
      <c r="P3" s="28"/>
      <c r="Q3" s="29"/>
      <c r="R3" s="29"/>
      <c r="S3" s="29"/>
      <c r="T3" s="30"/>
    </row>
    <row r="4">
      <c r="A4" s="23" t="s">
        <v>24</v>
      </c>
      <c r="C4" s="24">
        <v>1304.0</v>
      </c>
      <c r="D4" s="24">
        <v>1535.0</v>
      </c>
      <c r="E4" s="24">
        <v>1818.0</v>
      </c>
      <c r="F4" s="24">
        <v>499.0</v>
      </c>
      <c r="H4" s="25" t="s">
        <v>7</v>
      </c>
      <c r="J4" s="26">
        <v>187.0</v>
      </c>
      <c r="K4" s="26">
        <v>231.0</v>
      </c>
      <c r="L4" s="26">
        <v>264.0</v>
      </c>
      <c r="M4" s="24">
        <v>290.0</v>
      </c>
      <c r="O4" s="31" t="s">
        <v>25</v>
      </c>
      <c r="P4" s="33">
        <f t="shared" ref="P4:S4" si="1">C12/C3</f>
        <v>0.008620689655</v>
      </c>
      <c r="Q4" s="33">
        <f t="shared" si="1"/>
        <v>0.01513569937</v>
      </c>
      <c r="R4" s="33">
        <f t="shared" si="1"/>
        <v>0.0133809099</v>
      </c>
      <c r="S4" s="33">
        <f t="shared" si="1"/>
        <v>0.008223684211</v>
      </c>
      <c r="T4" s="36"/>
      <c r="U4" s="38" t="s">
        <v>30</v>
      </c>
    </row>
    <row r="5">
      <c r="A5" s="23" t="s">
        <v>32</v>
      </c>
      <c r="C5" s="24">
        <v>320.0</v>
      </c>
      <c r="D5" s="24">
        <v>381.0</v>
      </c>
      <c r="E5" s="24">
        <v>424.0</v>
      </c>
      <c r="F5" s="24">
        <v>109.0</v>
      </c>
      <c r="H5" s="25" t="s">
        <v>6</v>
      </c>
      <c r="J5" s="26">
        <v>243.0</v>
      </c>
      <c r="K5" s="26">
        <v>278.0</v>
      </c>
      <c r="L5" s="26">
        <v>379.0</v>
      </c>
      <c r="M5" s="24">
        <v>432.0</v>
      </c>
      <c r="O5" s="31" t="s">
        <v>33</v>
      </c>
      <c r="P5" s="33">
        <f t="shared" ref="P5:S5" si="2">C12/J12</f>
        <v>0.02380952381</v>
      </c>
      <c r="Q5" s="33">
        <f t="shared" si="2"/>
        <v>0.04360902256</v>
      </c>
      <c r="R5" s="33">
        <f t="shared" si="2"/>
        <v>0.03826530612</v>
      </c>
      <c r="S5" s="33">
        <f t="shared" si="2"/>
        <v>0.005780346821</v>
      </c>
      <c r="T5" s="36"/>
      <c r="U5" s="38" t="s">
        <v>35</v>
      </c>
    </row>
    <row r="6">
      <c r="A6" s="41"/>
      <c r="H6" s="25" t="s">
        <v>36</v>
      </c>
      <c r="J6" s="26">
        <v>475.0</v>
      </c>
      <c r="K6" s="26">
        <v>562.0</v>
      </c>
      <c r="L6" s="26">
        <v>666.0</v>
      </c>
      <c r="M6" s="24">
        <v>755.0</v>
      </c>
      <c r="O6" s="31" t="s">
        <v>37</v>
      </c>
      <c r="P6" s="33">
        <f t="shared" ref="P6:S6" si="3">C12/(J12-J21)</f>
        <v>0.07608695652</v>
      </c>
      <c r="Q6" s="33">
        <f t="shared" si="3"/>
        <v>0.1361502347</v>
      </c>
      <c r="R6" s="33">
        <f t="shared" si="3"/>
        <v>0.1234567901</v>
      </c>
      <c r="S6" s="33">
        <f t="shared" si="3"/>
        <v>0.02016129032</v>
      </c>
      <c r="T6" s="36"/>
      <c r="U6" s="38" t="s">
        <v>38</v>
      </c>
    </row>
    <row r="7">
      <c r="A7" s="23" t="s">
        <v>39</v>
      </c>
      <c r="C7" s="24">
        <v>272.0</v>
      </c>
      <c r="D7" s="24">
        <v>307.0</v>
      </c>
      <c r="E7" s="24">
        <v>347.0</v>
      </c>
      <c r="F7" s="24">
        <v>94.0</v>
      </c>
      <c r="H7" s="43"/>
      <c r="O7" s="44"/>
    </row>
    <row r="8">
      <c r="A8" s="23" t="s">
        <v>40</v>
      </c>
      <c r="C8" s="24">
        <v>27.0</v>
      </c>
      <c r="D8" s="26">
        <v>30.0</v>
      </c>
      <c r="E8" s="26">
        <v>31.0</v>
      </c>
      <c r="F8" s="26">
        <v>8.0</v>
      </c>
      <c r="H8" s="25" t="s">
        <v>41</v>
      </c>
      <c r="J8" s="26">
        <v>187.0</v>
      </c>
      <c r="K8" s="26">
        <v>202.0</v>
      </c>
      <c r="L8" s="26">
        <v>252.0</v>
      </c>
      <c r="M8" s="26">
        <v>252.0</v>
      </c>
      <c r="O8" s="27" t="s">
        <v>42</v>
      </c>
      <c r="P8" s="29"/>
      <c r="Q8" s="29"/>
      <c r="R8" s="29"/>
      <c r="S8" s="29"/>
      <c r="T8" s="30"/>
    </row>
    <row r="9">
      <c r="A9" s="23" t="s">
        <v>43</v>
      </c>
      <c r="C9" s="24">
        <v>21.0</v>
      </c>
      <c r="D9" s="24">
        <v>44.0</v>
      </c>
      <c r="E9" s="24">
        <v>46.0</v>
      </c>
      <c r="F9" s="24">
        <v>7.0</v>
      </c>
      <c r="H9" s="25" t="s">
        <v>45</v>
      </c>
      <c r="J9" s="26">
        <v>-74.0</v>
      </c>
      <c r="K9" s="26">
        <v>-99.0</v>
      </c>
      <c r="L9" s="26">
        <v>-134.0</v>
      </c>
      <c r="M9" s="26">
        <v>-142.0</v>
      </c>
      <c r="O9" s="31" t="s">
        <v>46</v>
      </c>
      <c r="P9" s="47">
        <f t="shared" ref="P9:S9" si="4">C3/J12</f>
        <v>2.761904762</v>
      </c>
      <c r="Q9" s="47">
        <f t="shared" si="4"/>
        <v>2.881203008</v>
      </c>
      <c r="R9" s="47">
        <f t="shared" si="4"/>
        <v>2.859693878</v>
      </c>
      <c r="S9" s="47">
        <f t="shared" si="4"/>
        <v>0.7028901734</v>
      </c>
      <c r="T9" s="48"/>
      <c r="U9" s="38" t="s">
        <v>48</v>
      </c>
    </row>
    <row r="10">
      <c r="A10" s="41"/>
      <c r="H10" s="25" t="s">
        <v>49</v>
      </c>
      <c r="J10" s="26">
        <v>113.0</v>
      </c>
      <c r="K10" s="26">
        <v>103.0</v>
      </c>
      <c r="L10" s="26">
        <v>118.0</v>
      </c>
      <c r="M10" s="26">
        <v>110.0</v>
      </c>
      <c r="O10" s="31" t="s">
        <v>50</v>
      </c>
      <c r="P10" s="47">
        <f t="shared" ref="P10:R10" si="5">(J5/C4)*365</f>
        <v>68.01763804</v>
      </c>
      <c r="Q10" s="47">
        <f t="shared" si="5"/>
        <v>66.10423453</v>
      </c>
      <c r="R10" s="47">
        <f t="shared" si="5"/>
        <v>76.09185919</v>
      </c>
      <c r="S10" s="47">
        <f>(M5/F4)*90</f>
        <v>77.91583166</v>
      </c>
      <c r="T10" s="48"/>
      <c r="U10" s="38" t="s">
        <v>53</v>
      </c>
    </row>
    <row r="11">
      <c r="A11" s="23" t="s">
        <v>47</v>
      </c>
      <c r="C11" s="24">
        <v>7.0</v>
      </c>
      <c r="D11" s="24">
        <v>15.0</v>
      </c>
      <c r="E11" s="24">
        <v>16.0</v>
      </c>
      <c r="F11" s="26">
        <v>2.0</v>
      </c>
      <c r="H11" s="43"/>
      <c r="O11" s="31" t="s">
        <v>54</v>
      </c>
      <c r="P11" s="47">
        <f t="shared" ref="P11:S11" si="6">C4/J5</f>
        <v>5.366255144</v>
      </c>
      <c r="Q11" s="47">
        <f t="shared" si="6"/>
        <v>5.521582734</v>
      </c>
      <c r="R11" s="47">
        <f t="shared" si="6"/>
        <v>4.796833773</v>
      </c>
      <c r="S11" s="47">
        <f t="shared" si="6"/>
        <v>1.155092593</v>
      </c>
      <c r="T11" s="48"/>
      <c r="U11" s="38" t="s">
        <v>56</v>
      </c>
    </row>
    <row r="12">
      <c r="A12" s="23" t="s">
        <v>52</v>
      </c>
      <c r="C12" s="24">
        <v>14.0</v>
      </c>
      <c r="D12" s="24">
        <v>29.0</v>
      </c>
      <c r="E12" s="26">
        <v>30.0</v>
      </c>
      <c r="F12" s="26">
        <v>5.0</v>
      </c>
      <c r="H12" s="25" t="s">
        <v>58</v>
      </c>
      <c r="J12" s="26">
        <v>588.0</v>
      </c>
      <c r="K12" s="26">
        <v>665.0</v>
      </c>
      <c r="L12" s="26">
        <v>784.0</v>
      </c>
      <c r="M12" s="26">
        <v>865.0</v>
      </c>
      <c r="O12" s="31" t="s">
        <v>59</v>
      </c>
      <c r="P12" s="52">
        <f t="shared" ref="P12:R12" si="7">(J4/C3)*365</f>
        <v>42.02894089</v>
      </c>
      <c r="Q12" s="52">
        <f t="shared" si="7"/>
        <v>44.00574113</v>
      </c>
      <c r="R12" s="52">
        <f t="shared" si="7"/>
        <v>42.9794826</v>
      </c>
      <c r="S12" s="52">
        <f>(M4/F3)*90</f>
        <v>42.92763158</v>
      </c>
      <c r="T12" s="48"/>
      <c r="U12" s="38" t="s">
        <v>60</v>
      </c>
    </row>
    <row r="13">
      <c r="H13" s="43"/>
      <c r="O13" s="31" t="s">
        <v>61</v>
      </c>
      <c r="P13" s="47">
        <f t="shared" ref="P13:R13" si="8">(J14/C4)*365</f>
        <v>10.07668712</v>
      </c>
      <c r="Q13" s="47">
        <f t="shared" si="8"/>
        <v>9.986970684</v>
      </c>
      <c r="R13" s="47">
        <f t="shared" si="8"/>
        <v>24.09240924</v>
      </c>
      <c r="S13" s="47">
        <f>(M14/F4)*90</f>
        <v>36.61322645</v>
      </c>
      <c r="T13" s="48"/>
      <c r="U13" s="57" t="s">
        <v>65</v>
      </c>
    </row>
    <row r="14">
      <c r="H14" s="25" t="s">
        <v>67</v>
      </c>
      <c r="J14" s="26">
        <v>36.0</v>
      </c>
      <c r="K14" s="26">
        <v>42.0</v>
      </c>
      <c r="L14" s="26">
        <v>120.0</v>
      </c>
      <c r="M14" s="26">
        <v>203.0</v>
      </c>
      <c r="O14" s="44"/>
    </row>
    <row r="15">
      <c r="H15" s="25" t="s">
        <v>68</v>
      </c>
      <c r="J15" s="26">
        <v>149.0</v>
      </c>
      <c r="K15" s="26">
        <v>214.0</v>
      </c>
      <c r="L15" s="26">
        <v>249.0</v>
      </c>
      <c r="M15" s="26">
        <v>250.0</v>
      </c>
      <c r="O15" s="58" t="s">
        <v>69</v>
      </c>
      <c r="P15" s="29"/>
      <c r="Q15" s="29"/>
      <c r="R15" s="29"/>
      <c r="S15" s="29"/>
      <c r="T15" s="30"/>
    </row>
    <row r="16">
      <c r="A16" s="59"/>
      <c r="B16" s="59"/>
      <c r="C16" s="59"/>
      <c r="D16" s="59"/>
      <c r="E16" s="60"/>
      <c r="F16" s="60"/>
      <c r="H16" s="25" t="s">
        <v>9</v>
      </c>
      <c r="J16" s="26">
        <v>13.0</v>
      </c>
      <c r="K16" s="26">
        <v>14.0</v>
      </c>
      <c r="L16" s="26">
        <v>14.0</v>
      </c>
      <c r="M16" s="26">
        <v>12.0</v>
      </c>
      <c r="O16" s="31" t="s">
        <v>70</v>
      </c>
      <c r="P16" s="47">
        <f t="shared" ref="P16:S16" si="9">J6/J21</f>
        <v>1.175742574</v>
      </c>
      <c r="Q16" s="47">
        <f t="shared" si="9"/>
        <v>1.243362832</v>
      </c>
      <c r="R16" s="47">
        <f t="shared" si="9"/>
        <v>1.231053604</v>
      </c>
      <c r="S16" s="47">
        <f t="shared" si="9"/>
        <v>1.223662885</v>
      </c>
      <c r="T16" s="48"/>
      <c r="U16" s="38" t="s">
        <v>71</v>
      </c>
    </row>
    <row r="17">
      <c r="A17" s="59"/>
      <c r="B17" s="59"/>
      <c r="C17" s="59"/>
      <c r="D17" s="59"/>
      <c r="E17" s="60"/>
      <c r="F17" s="60"/>
      <c r="H17" s="25" t="s">
        <v>72</v>
      </c>
      <c r="J17" s="26">
        <v>24.0</v>
      </c>
      <c r="K17" s="26">
        <v>24.0</v>
      </c>
      <c r="L17" s="26">
        <v>24.0</v>
      </c>
      <c r="M17" s="26">
        <v>24.0</v>
      </c>
      <c r="O17" s="31" t="s">
        <v>73</v>
      </c>
      <c r="P17" s="47">
        <f t="shared" ref="P17:S17" si="10">(J3+J10+J4)/J18</f>
        <v>1.554054054</v>
      </c>
      <c r="Q17" s="47">
        <f t="shared" si="10"/>
        <v>1.316326531</v>
      </c>
      <c r="R17" s="47">
        <f t="shared" si="10"/>
        <v>0.9950859951</v>
      </c>
      <c r="S17" s="47">
        <f t="shared" si="10"/>
        <v>0.8834355828</v>
      </c>
      <c r="T17" s="48"/>
      <c r="U17" s="38" t="s">
        <v>74</v>
      </c>
    </row>
    <row r="18">
      <c r="A18" s="60"/>
      <c r="B18" s="60"/>
      <c r="C18" s="60"/>
      <c r="D18" s="60"/>
      <c r="E18" s="60"/>
      <c r="F18" s="60"/>
      <c r="H18" s="25" t="s">
        <v>75</v>
      </c>
      <c r="J18" s="26">
        <v>222.0</v>
      </c>
      <c r="K18" s="26">
        <v>294.0</v>
      </c>
      <c r="L18" s="26">
        <v>407.0</v>
      </c>
      <c r="M18" s="26">
        <v>489.0</v>
      </c>
      <c r="O18" s="31" t="s">
        <v>76</v>
      </c>
      <c r="P18" s="47">
        <f t="shared" ref="P18:S18" si="11">(J3+J10)/J18
</f>
        <v>0.7117117117</v>
      </c>
      <c r="Q18" s="47">
        <f t="shared" si="11"/>
        <v>0.5306122449</v>
      </c>
      <c r="R18" s="47">
        <f t="shared" si="11"/>
        <v>0.3464373464</v>
      </c>
      <c r="S18" s="47">
        <f t="shared" si="11"/>
        <v>0.2903885481</v>
      </c>
      <c r="T18" s="29"/>
      <c r="U18" s="57" t="s">
        <v>79</v>
      </c>
    </row>
    <row r="19">
      <c r="A19" s="60"/>
      <c r="B19" s="60"/>
      <c r="C19" s="60"/>
      <c r="D19" s="60"/>
      <c r="E19" s="60"/>
      <c r="F19" s="60"/>
      <c r="H19" s="43"/>
      <c r="O19" s="31" t="s">
        <v>81</v>
      </c>
      <c r="P19" s="65">
        <f t="shared" ref="P19:S19" si="12">J6-J18</f>
        <v>253</v>
      </c>
      <c r="Q19" s="65">
        <f t="shared" si="12"/>
        <v>268</v>
      </c>
      <c r="R19" s="65">
        <f t="shared" si="12"/>
        <v>259</v>
      </c>
      <c r="S19" s="65">
        <f t="shared" si="12"/>
        <v>266</v>
      </c>
      <c r="T19" s="30"/>
      <c r="U19" s="38" t="s">
        <v>84</v>
      </c>
    </row>
    <row r="20">
      <c r="A20" s="60"/>
      <c r="B20" s="60"/>
      <c r="C20" s="60"/>
      <c r="D20" s="66"/>
      <c r="E20" s="60"/>
      <c r="F20" s="60"/>
      <c r="H20" s="25" t="s">
        <v>85</v>
      </c>
      <c r="J20" s="26">
        <v>182.0</v>
      </c>
      <c r="K20" s="26">
        <v>158.0</v>
      </c>
      <c r="L20" s="26">
        <v>134.0</v>
      </c>
      <c r="M20" s="26">
        <v>128.0</v>
      </c>
      <c r="O20" s="44"/>
    </row>
    <row r="21">
      <c r="A21" s="60"/>
      <c r="B21" s="60"/>
      <c r="C21" s="60"/>
      <c r="D21" s="60"/>
      <c r="E21" s="60"/>
      <c r="F21" s="60"/>
      <c r="H21" s="25" t="s">
        <v>86</v>
      </c>
      <c r="J21" s="26">
        <v>404.0</v>
      </c>
      <c r="K21" s="26">
        <v>452.0</v>
      </c>
      <c r="L21" s="26">
        <v>541.0</v>
      </c>
      <c r="M21" s="26">
        <v>617.0</v>
      </c>
      <c r="O21" s="58" t="s">
        <v>88</v>
      </c>
      <c r="P21" s="67"/>
      <c r="Q21" s="67"/>
      <c r="R21" s="29"/>
      <c r="S21" s="29"/>
      <c r="T21" s="30"/>
    </row>
    <row r="22">
      <c r="A22" s="60"/>
      <c r="B22" s="60"/>
      <c r="C22" s="60"/>
      <c r="D22" s="60"/>
      <c r="E22" s="60"/>
      <c r="F22" s="60"/>
      <c r="H22" s="43"/>
      <c r="O22" s="31" t="s">
        <v>90</v>
      </c>
      <c r="P22" s="47">
        <f t="shared" ref="P22:S22" si="13">(J12-J21)/J12</f>
        <v>0.3129251701</v>
      </c>
      <c r="Q22" s="47">
        <f t="shared" si="13"/>
        <v>0.3203007519</v>
      </c>
      <c r="R22" s="47">
        <f t="shared" si="13"/>
        <v>0.3099489796</v>
      </c>
      <c r="S22" s="47">
        <f t="shared" si="13"/>
        <v>0.2867052023</v>
      </c>
      <c r="T22" s="30"/>
      <c r="U22" s="38" t="s">
        <v>91</v>
      </c>
    </row>
    <row r="23">
      <c r="A23" s="60"/>
      <c r="B23" s="60"/>
      <c r="C23" s="60"/>
      <c r="D23" s="60"/>
      <c r="E23" s="60"/>
      <c r="F23" s="60"/>
      <c r="H23" s="25" t="s">
        <v>92</v>
      </c>
      <c r="J23" s="26">
        <v>184.0</v>
      </c>
      <c r="K23" s="26">
        <v>213.0</v>
      </c>
      <c r="L23" s="26">
        <v>243.0</v>
      </c>
      <c r="M23" s="26">
        <v>248.0</v>
      </c>
      <c r="O23" s="31" t="s">
        <v>93</v>
      </c>
      <c r="P23" s="47">
        <f t="shared" ref="P23:S23" si="14"> J21/(J12-J21)</f>
        <v>2.195652174</v>
      </c>
      <c r="Q23" s="47">
        <f t="shared" si="14"/>
        <v>2.122065728</v>
      </c>
      <c r="R23" s="47">
        <f t="shared" si="14"/>
        <v>2.226337449</v>
      </c>
      <c r="S23" s="47">
        <f t="shared" si="14"/>
        <v>2.487903226</v>
      </c>
      <c r="T23" s="48"/>
      <c r="U23" s="38" t="s">
        <v>94</v>
      </c>
    </row>
    <row r="24">
      <c r="A24" s="60"/>
      <c r="B24" s="60"/>
      <c r="C24" s="60"/>
      <c r="D24" s="60"/>
      <c r="E24" s="60"/>
      <c r="F24" s="60"/>
      <c r="H24" s="25" t="s">
        <v>95</v>
      </c>
      <c r="J24" s="26">
        <v>588.0</v>
      </c>
      <c r="K24" s="26">
        <v>665.0</v>
      </c>
      <c r="L24" s="26">
        <v>784.0</v>
      </c>
      <c r="M24" s="26">
        <v>865.0</v>
      </c>
      <c r="O24" s="31" t="s">
        <v>98</v>
      </c>
      <c r="P24" s="47">
        <f t="shared" ref="P24:S24" si="15">((J12-J21)+J20)/J10</f>
        <v>3.238938053</v>
      </c>
      <c r="Q24" s="47">
        <f t="shared" si="15"/>
        <v>3.601941748</v>
      </c>
      <c r="R24" s="47">
        <f t="shared" si="15"/>
        <v>3.194915254</v>
      </c>
      <c r="S24" s="47">
        <f t="shared" si="15"/>
        <v>3.418181818</v>
      </c>
      <c r="T24" s="30"/>
      <c r="U24" s="38" t="s">
        <v>99</v>
      </c>
    </row>
    <row r="25">
      <c r="A25" s="60"/>
      <c r="B25" s="60"/>
      <c r="C25" s="60"/>
      <c r="D25" s="60"/>
      <c r="E25" s="60"/>
      <c r="F25" s="60"/>
      <c r="O25" s="31" t="s">
        <v>100</v>
      </c>
      <c r="P25" s="47">
        <f t="shared" ref="P25:S25" si="16">(C12+C9+C8)/C8</f>
        <v>2.296296296</v>
      </c>
      <c r="Q25" s="47">
        <f t="shared" si="16"/>
        <v>3.433333333</v>
      </c>
      <c r="R25" s="47">
        <f t="shared" si="16"/>
        <v>3.451612903</v>
      </c>
      <c r="S25" s="47">
        <f t="shared" si="16"/>
        <v>2.5</v>
      </c>
      <c r="T25" s="48"/>
      <c r="U25" s="38" t="s">
        <v>101</v>
      </c>
    </row>
    <row r="26">
      <c r="A26" s="60"/>
      <c r="B26" s="60"/>
      <c r="C26" s="60"/>
      <c r="D26" s="60"/>
      <c r="E26" s="60"/>
      <c r="F26" s="60"/>
      <c r="O26" s="29"/>
      <c r="P26" s="29"/>
      <c r="Q26" s="29"/>
      <c r="R26" s="29"/>
      <c r="S26" s="29"/>
      <c r="T26" s="30"/>
    </row>
    <row r="27">
      <c r="A27" s="60"/>
      <c r="B27" s="60"/>
      <c r="C27" s="60"/>
      <c r="D27" s="60"/>
      <c r="E27" s="60"/>
      <c r="F27" s="60"/>
      <c r="O27" s="29"/>
      <c r="P27" s="29"/>
      <c r="Q27" s="29"/>
      <c r="R27" s="29"/>
      <c r="S27" s="29"/>
      <c r="T27" s="30"/>
    </row>
    <row r="28">
      <c r="A28" s="60"/>
      <c r="B28" s="60"/>
      <c r="C28" s="60"/>
      <c r="D28" s="60"/>
      <c r="E28" s="60"/>
      <c r="F28" s="60"/>
      <c r="O28" s="58" t="s">
        <v>102</v>
      </c>
      <c r="P28" s="71" t="s">
        <v>103</v>
      </c>
      <c r="Q28" s="71" t="s">
        <v>104</v>
      </c>
      <c r="R28" s="71" t="s">
        <v>105</v>
      </c>
      <c r="S28" s="29"/>
      <c r="T28" s="30"/>
    </row>
    <row r="29">
      <c r="A29" s="60"/>
      <c r="B29" s="60"/>
      <c r="C29" s="60"/>
      <c r="D29" s="60"/>
      <c r="E29" s="60"/>
      <c r="F29" s="60"/>
      <c r="O29" s="31" t="s">
        <v>106</v>
      </c>
      <c r="P29" s="72">
        <f t="shared" ref="P29:Q29" si="17">(D3-C3)/C3</f>
        <v>0.1798029557</v>
      </c>
      <c r="Q29" s="72">
        <f t="shared" si="17"/>
        <v>0.1701461378</v>
      </c>
      <c r="R29" s="72">
        <f>(608-514)/514</f>
        <v>0.1828793774</v>
      </c>
      <c r="S29" s="29"/>
      <c r="T29" s="30"/>
    </row>
    <row r="30">
      <c r="A30" s="60"/>
      <c r="B30" s="60"/>
      <c r="C30" s="60"/>
      <c r="D30" s="60"/>
      <c r="E30" s="60"/>
      <c r="F30" s="60"/>
      <c r="I30" s="60"/>
      <c r="O30" s="31" t="s">
        <v>108</v>
      </c>
      <c r="P30" s="72">
        <f t="shared" ref="P30:Q30" si="18">(D12-C12)/C12</f>
        <v>1.071428571</v>
      </c>
      <c r="Q30" s="72">
        <f t="shared" si="18"/>
        <v>0.03448275862</v>
      </c>
      <c r="R30" s="72">
        <f>0.25</f>
        <v>0.25</v>
      </c>
      <c r="S30" s="29"/>
      <c r="T30" s="30"/>
    </row>
    <row r="31">
      <c r="A31" s="60"/>
      <c r="B31" s="60"/>
      <c r="C31" s="60"/>
      <c r="D31" s="60"/>
      <c r="E31" s="60"/>
      <c r="F31" s="60"/>
      <c r="I31" s="60"/>
      <c r="O31" s="31" t="s">
        <v>109</v>
      </c>
      <c r="P31" s="72">
        <f t="shared" ref="P31:Q31" si="19">(K12-J12)/J12</f>
        <v>0.130952381</v>
      </c>
      <c r="Q31" s="72">
        <f t="shared" si="19"/>
        <v>0.1789473684</v>
      </c>
      <c r="R31" s="73" t="s">
        <v>110</v>
      </c>
      <c r="S31" s="29"/>
      <c r="T31" s="30"/>
    </row>
    <row r="32">
      <c r="A32" s="60"/>
      <c r="B32" s="60"/>
      <c r="C32" s="60"/>
      <c r="D32" s="60"/>
      <c r="E32" s="60"/>
      <c r="F32" s="60"/>
    </row>
  </sheetData>
  <mergeCells count="40">
    <mergeCell ref="A8:B8"/>
    <mergeCell ref="A7:B7"/>
    <mergeCell ref="H7:M7"/>
    <mergeCell ref="O7:T7"/>
    <mergeCell ref="A6:F6"/>
    <mergeCell ref="A2:B2"/>
    <mergeCell ref="A3:B3"/>
    <mergeCell ref="H8:I8"/>
    <mergeCell ref="H9:I9"/>
    <mergeCell ref="H10:I10"/>
    <mergeCell ref="H16:I16"/>
    <mergeCell ref="H17:I17"/>
    <mergeCell ref="H2:I2"/>
    <mergeCell ref="H3:I3"/>
    <mergeCell ref="H19:M19"/>
    <mergeCell ref="O20:T20"/>
    <mergeCell ref="O14:T14"/>
    <mergeCell ref="H4:I4"/>
    <mergeCell ref="H12:I12"/>
    <mergeCell ref="H1:M1"/>
    <mergeCell ref="O1:S1"/>
    <mergeCell ref="A1:F1"/>
    <mergeCell ref="A11:B11"/>
    <mergeCell ref="A12:B12"/>
    <mergeCell ref="A9:B9"/>
    <mergeCell ref="A10:F10"/>
    <mergeCell ref="A5:B5"/>
    <mergeCell ref="A4:B4"/>
    <mergeCell ref="H18:I18"/>
    <mergeCell ref="H20:I20"/>
    <mergeCell ref="H22:M22"/>
    <mergeCell ref="H24:I24"/>
    <mergeCell ref="H23:I23"/>
    <mergeCell ref="H21:I21"/>
    <mergeCell ref="H11:M11"/>
    <mergeCell ref="H13:M13"/>
    <mergeCell ref="H15:I15"/>
    <mergeCell ref="H14:I14"/>
    <mergeCell ref="H5:I5"/>
    <mergeCell ref="H6:I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</cols>
  <sheetData>
    <row r="1" ht="24.0" customHeight="1">
      <c r="A1" s="1" t="s">
        <v>1</v>
      </c>
      <c r="I1" s="3"/>
      <c r="J1" s="5"/>
    </row>
    <row r="2">
      <c r="A2" s="7"/>
      <c r="B2" s="7"/>
      <c r="C2" s="9"/>
      <c r="D2" s="9"/>
      <c r="E2" s="32" t="s">
        <v>4</v>
      </c>
      <c r="H2" s="9"/>
      <c r="I2" s="3"/>
      <c r="J2" s="5"/>
    </row>
    <row r="3">
      <c r="A3" s="7"/>
      <c r="B3" s="7"/>
      <c r="C3" s="32">
        <v>2006.0</v>
      </c>
      <c r="D3" s="9"/>
      <c r="E3" s="32" t="s">
        <v>26</v>
      </c>
      <c r="F3" s="9"/>
      <c r="G3" s="32" t="s">
        <v>27</v>
      </c>
      <c r="H3" s="7"/>
      <c r="I3" s="34" t="s">
        <v>28</v>
      </c>
    </row>
    <row r="4">
      <c r="A4" s="8" t="s">
        <v>21</v>
      </c>
      <c r="C4" s="10" t="s">
        <v>29</v>
      </c>
      <c r="D4" s="35"/>
      <c r="E4" s="10">
        <v>2700.0</v>
      </c>
      <c r="F4" s="35"/>
      <c r="G4" s="10">
        <v>2700.0</v>
      </c>
      <c r="H4" s="37"/>
      <c r="I4" s="39" t="s">
        <v>31</v>
      </c>
      <c r="J4" s="5"/>
    </row>
    <row r="5">
      <c r="A5" s="8" t="s">
        <v>24</v>
      </c>
      <c r="C5" s="10" t="s">
        <v>34</v>
      </c>
      <c r="D5" s="40"/>
      <c r="E5" s="42">
        <f>E15*E4</f>
        <v>2189.7</v>
      </c>
      <c r="F5" s="10"/>
      <c r="G5" s="42">
        <f>G15*G4</f>
        <v>2243.7</v>
      </c>
      <c r="H5" s="7"/>
      <c r="I5" s="3"/>
      <c r="J5" s="5"/>
    </row>
    <row r="6">
      <c r="A6" s="8" t="s">
        <v>32</v>
      </c>
      <c r="C6" s="10">
        <v>424.0</v>
      </c>
      <c r="D6" s="35"/>
      <c r="E6" s="10">
        <f>E4-E5</f>
        <v>510.3</v>
      </c>
      <c r="F6" s="35"/>
      <c r="G6" s="10">
        <f>G4-G5</f>
        <v>456.3</v>
      </c>
      <c r="H6" s="37"/>
      <c r="I6" s="3"/>
      <c r="J6" s="5"/>
    </row>
    <row r="7">
      <c r="A7" s="7"/>
      <c r="H7" s="37"/>
      <c r="I7" s="3"/>
      <c r="J7" s="5"/>
    </row>
    <row r="8">
      <c r="A8" s="8" t="s">
        <v>39</v>
      </c>
      <c r="C8" s="10">
        <v>347.0</v>
      </c>
      <c r="D8" s="37"/>
      <c r="E8" s="10">
        <v>417.0</v>
      </c>
      <c r="F8" s="37"/>
      <c r="G8" s="10">
        <v>417.0</v>
      </c>
      <c r="H8" s="37"/>
      <c r="I8" s="3"/>
      <c r="J8" s="5"/>
    </row>
    <row r="9">
      <c r="A9" s="8" t="s">
        <v>40</v>
      </c>
      <c r="C9" s="10">
        <v>31.0</v>
      </c>
      <c r="D9" s="37"/>
      <c r="E9" s="10">
        <v>31.0</v>
      </c>
      <c r="F9" s="37"/>
      <c r="G9" s="10">
        <v>31.0</v>
      </c>
      <c r="H9" s="45"/>
      <c r="I9" s="46" t="s">
        <v>44</v>
      </c>
      <c r="J9" s="5"/>
    </row>
    <row r="10">
      <c r="A10" s="8" t="s">
        <v>43</v>
      </c>
      <c r="C10" s="10">
        <v>46.0</v>
      </c>
      <c r="D10" s="37"/>
      <c r="E10" s="10">
        <f>E6-(E8+E9)</f>
        <v>62.3</v>
      </c>
      <c r="F10" s="37"/>
      <c r="G10" s="10">
        <f>G6-(G8+G9)</f>
        <v>8.3</v>
      </c>
      <c r="H10" s="37"/>
      <c r="I10" s="3"/>
      <c r="J10" s="5"/>
    </row>
    <row r="11">
      <c r="A11" s="7"/>
      <c r="H11" s="37"/>
      <c r="I11" s="3"/>
      <c r="J11" s="5"/>
    </row>
    <row r="12">
      <c r="A12" s="8" t="s">
        <v>47</v>
      </c>
      <c r="C12" s="10">
        <v>16.0</v>
      </c>
      <c r="D12" s="37"/>
      <c r="E12" s="10">
        <f>E10*35%</f>
        <v>21.805</v>
      </c>
      <c r="F12" s="37"/>
      <c r="G12" s="10">
        <f>G10*35%</f>
        <v>2.905</v>
      </c>
      <c r="H12" s="37"/>
      <c r="I12" s="39" t="s">
        <v>51</v>
      </c>
      <c r="J12" s="5"/>
    </row>
    <row r="13">
      <c r="A13" s="8" t="s">
        <v>52</v>
      </c>
      <c r="C13" s="10">
        <v>30.0</v>
      </c>
      <c r="D13" s="37"/>
      <c r="E13" s="10">
        <f>E10-E12</f>
        <v>40.495</v>
      </c>
      <c r="F13" s="37"/>
      <c r="G13" s="10">
        <f>G10-G12</f>
        <v>5.395</v>
      </c>
      <c r="H13" s="37"/>
      <c r="I13" s="3"/>
      <c r="J13" s="5"/>
    </row>
    <row r="14">
      <c r="A14" s="7"/>
      <c r="H14" s="37"/>
      <c r="I14" s="3"/>
      <c r="J14" s="5"/>
    </row>
    <row r="15">
      <c r="A15" s="49" t="s">
        <v>55</v>
      </c>
      <c r="C15" s="50" t="s">
        <v>57</v>
      </c>
      <c r="D15" s="51"/>
      <c r="E15" s="53">
        <f>0.811</f>
        <v>0.811</v>
      </c>
      <c r="F15" s="53"/>
      <c r="G15" s="53">
        <f>0.831</f>
        <v>0.831</v>
      </c>
      <c r="H15" s="54"/>
      <c r="I15" s="46" t="s">
        <v>62</v>
      </c>
      <c r="J15" s="5"/>
    </row>
    <row r="16">
      <c r="A16" s="49" t="s">
        <v>63</v>
      </c>
      <c r="C16" s="55" t="s">
        <v>64</v>
      </c>
      <c r="D16" s="56"/>
      <c r="E16" s="55" t="s">
        <v>64</v>
      </c>
      <c r="F16" s="56"/>
      <c r="G16" s="55" t="s">
        <v>64</v>
      </c>
      <c r="H16" s="7"/>
      <c r="I16" s="39" t="s">
        <v>66</v>
      </c>
      <c r="J16" s="5"/>
    </row>
    <row r="17">
      <c r="A17" s="7"/>
      <c r="B17" s="7"/>
      <c r="C17" s="37"/>
      <c r="D17" s="37"/>
      <c r="E17" s="7"/>
      <c r="F17" s="7"/>
      <c r="G17" s="7"/>
      <c r="H17" s="7"/>
      <c r="I17" s="3"/>
      <c r="J17" s="5"/>
    </row>
    <row r="18">
      <c r="C18" s="61"/>
      <c r="D18" s="61"/>
      <c r="E18" s="61"/>
      <c r="F18" s="61"/>
      <c r="G18" s="61"/>
      <c r="H18" s="61"/>
      <c r="I18" s="62"/>
    </row>
    <row r="19" ht="23.25" customHeight="1">
      <c r="A19" s="1" t="s">
        <v>77</v>
      </c>
      <c r="H19" s="5"/>
      <c r="I19" s="5"/>
      <c r="J19" s="5"/>
      <c r="K19" s="5"/>
    </row>
    <row r="20">
      <c r="A20" s="7"/>
      <c r="B20" s="7"/>
      <c r="C20" s="7"/>
      <c r="D20" s="7"/>
      <c r="E20" s="32" t="s">
        <v>78</v>
      </c>
      <c r="H20" s="9"/>
      <c r="I20" s="3"/>
      <c r="J20" s="5"/>
      <c r="K20" s="5"/>
    </row>
    <row r="21">
      <c r="A21" s="7"/>
      <c r="B21" s="7"/>
      <c r="C21" s="32">
        <v>2006.0</v>
      </c>
      <c r="D21" s="37"/>
      <c r="E21" s="32" t="s">
        <v>26</v>
      </c>
      <c r="F21" s="7"/>
      <c r="G21" s="32" t="s">
        <v>27</v>
      </c>
      <c r="H21" s="7"/>
      <c r="I21" s="34" t="s">
        <v>28</v>
      </c>
      <c r="K21" s="5"/>
    </row>
    <row r="22">
      <c r="A22" s="8" t="s">
        <v>22</v>
      </c>
      <c r="C22" s="24">
        <v>23.0</v>
      </c>
      <c r="D22" s="63"/>
      <c r="E22" s="24">
        <v>23.0</v>
      </c>
      <c r="F22" s="64"/>
      <c r="G22" s="24">
        <v>23.0</v>
      </c>
      <c r="H22" s="63"/>
      <c r="I22" s="39" t="s">
        <v>80</v>
      </c>
      <c r="J22" s="5"/>
      <c r="K22" s="5"/>
    </row>
    <row r="23">
      <c r="A23" s="8" t="s">
        <v>7</v>
      </c>
      <c r="C23" s="24">
        <v>264.0</v>
      </c>
      <c r="D23" s="37"/>
      <c r="E23" s="10">
        <v>318.0</v>
      </c>
      <c r="F23" s="37"/>
      <c r="G23" s="10">
        <v>318.0</v>
      </c>
      <c r="H23" s="37"/>
      <c r="I23" s="39" t="s">
        <v>82</v>
      </c>
      <c r="J23" s="5"/>
      <c r="K23" s="5"/>
    </row>
    <row r="24">
      <c r="A24" s="8" t="s">
        <v>6</v>
      </c>
      <c r="C24" s="24">
        <v>379.0</v>
      </c>
      <c r="D24" s="37"/>
      <c r="E24" s="10">
        <f>E5/365*E47</f>
        <v>455.9375342</v>
      </c>
      <c r="F24" s="10"/>
      <c r="G24" s="10">
        <f>G5/365*G47</f>
        <v>467.1813699</v>
      </c>
      <c r="H24" s="37"/>
      <c r="I24" s="39" t="s">
        <v>83</v>
      </c>
      <c r="J24" s="5"/>
      <c r="K24" s="5"/>
    </row>
    <row r="25">
      <c r="A25" s="8" t="s">
        <v>36</v>
      </c>
      <c r="C25" s="24">
        <v>666.0</v>
      </c>
      <c r="D25" s="37"/>
      <c r="E25" s="10">
        <f>SUM(E22:E24)</f>
        <v>796.9375342</v>
      </c>
      <c r="F25" s="10"/>
      <c r="G25" s="10">
        <f>SUM(G22:G24)</f>
        <v>808.1813699</v>
      </c>
      <c r="H25" s="37"/>
      <c r="I25" s="3"/>
      <c r="J25" s="5"/>
      <c r="K25" s="5"/>
    </row>
    <row r="26">
      <c r="A26" s="7"/>
      <c r="H26" s="37"/>
      <c r="I26" s="3"/>
      <c r="J26" s="5"/>
      <c r="K26" s="5"/>
    </row>
    <row r="27">
      <c r="A27" s="8" t="s">
        <v>87</v>
      </c>
      <c r="C27" s="24">
        <v>118.0</v>
      </c>
      <c r="D27" s="37"/>
      <c r="E27" s="10">
        <v>118.0</v>
      </c>
      <c r="F27" s="37"/>
      <c r="G27" s="10">
        <v>118.0</v>
      </c>
      <c r="H27" s="37"/>
      <c r="I27" s="39" t="s">
        <v>89</v>
      </c>
      <c r="J27" s="5"/>
      <c r="K27" s="5"/>
    </row>
    <row r="28">
      <c r="A28" s="8" t="s">
        <v>58</v>
      </c>
      <c r="C28" s="24">
        <v>784.0</v>
      </c>
      <c r="D28" s="37"/>
      <c r="E28" s="10">
        <f>SUM(E25,E27)</f>
        <v>914.9375342</v>
      </c>
      <c r="F28" s="10"/>
      <c r="G28" s="10">
        <f>SUM(G25,G27)</f>
        <v>926.1813699</v>
      </c>
      <c r="H28" s="37"/>
      <c r="I28" s="3"/>
      <c r="J28" s="5"/>
      <c r="K28" s="5"/>
    </row>
    <row r="29">
      <c r="A29" s="7"/>
      <c r="H29" s="37"/>
      <c r="I29" s="3"/>
      <c r="J29" s="5"/>
      <c r="K29" s="5"/>
    </row>
    <row r="30">
      <c r="A30" s="8" t="s">
        <v>67</v>
      </c>
      <c r="C30" s="24">
        <v>120.0</v>
      </c>
      <c r="D30" s="37"/>
      <c r="E30" s="42">
        <f>E5/365*E50</f>
        <v>59.99178082</v>
      </c>
      <c r="F30" s="10"/>
      <c r="G30" s="42">
        <f>G5/365*G50</f>
        <v>184.4136986</v>
      </c>
      <c r="H30" s="37"/>
      <c r="I30" s="3"/>
      <c r="J30" s="5"/>
      <c r="K30" s="5"/>
    </row>
    <row r="31">
      <c r="A31" s="68" t="s">
        <v>68</v>
      </c>
      <c r="C31" s="26">
        <v>249.0</v>
      </c>
      <c r="D31" s="45"/>
      <c r="E31" s="42">
        <f>424</f>
        <v>424</v>
      </c>
      <c r="F31" s="37"/>
      <c r="G31" s="42">
        <v>345.0</v>
      </c>
      <c r="H31" s="45"/>
      <c r="I31" s="39" t="s">
        <v>96</v>
      </c>
      <c r="J31" s="5"/>
      <c r="K31" s="69" t="s">
        <v>97</v>
      </c>
    </row>
    <row r="32">
      <c r="A32" s="8" t="s">
        <v>9</v>
      </c>
      <c r="C32" s="24">
        <v>14.0</v>
      </c>
      <c r="D32" s="37"/>
      <c r="E32" s="42">
        <f>$C$32</f>
        <v>14</v>
      </c>
      <c r="F32" s="10"/>
      <c r="G32" s="42">
        <f>$C$32</f>
        <v>14</v>
      </c>
      <c r="H32" s="37"/>
      <c r="I32" s="39" t="s">
        <v>80</v>
      </c>
      <c r="J32" s="5"/>
      <c r="K32" s="5"/>
    </row>
    <row r="33">
      <c r="A33" s="8" t="s">
        <v>72</v>
      </c>
      <c r="C33" s="24">
        <v>24.0</v>
      </c>
      <c r="D33" s="37"/>
      <c r="E33" s="42">
        <f>$C$33</f>
        <v>24</v>
      </c>
      <c r="F33" s="10"/>
      <c r="G33" s="42">
        <f>$C$33</f>
        <v>24</v>
      </c>
      <c r="H33" s="37"/>
      <c r="I33" s="39" t="s">
        <v>80</v>
      </c>
      <c r="J33" s="5"/>
      <c r="K33" s="5"/>
    </row>
    <row r="34">
      <c r="A34" s="8" t="s">
        <v>75</v>
      </c>
      <c r="C34" s="24">
        <v>407.0</v>
      </c>
      <c r="D34" s="37"/>
      <c r="E34" s="42">
        <f>SUM(E30:E33)</f>
        <v>521.9917808</v>
      </c>
      <c r="F34" s="10"/>
      <c r="G34" s="42">
        <f>SUM(G30:G33)</f>
        <v>567.4136986</v>
      </c>
      <c r="H34" s="37"/>
      <c r="I34" s="3"/>
      <c r="J34" s="5"/>
      <c r="K34" s="5"/>
    </row>
    <row r="35">
      <c r="A35" s="7"/>
      <c r="H35" s="37"/>
      <c r="I35" s="70"/>
      <c r="J35" s="5"/>
      <c r="K35" s="5"/>
    </row>
    <row r="36">
      <c r="A36" s="8" t="s">
        <v>85</v>
      </c>
      <c r="C36" s="24">
        <v>134.0</v>
      </c>
      <c r="D36" s="37"/>
      <c r="E36" s="42">
        <f>C36-24</f>
        <v>110</v>
      </c>
      <c r="F36" s="37"/>
      <c r="G36" s="42">
        <f>E36</f>
        <v>110</v>
      </c>
      <c r="H36" s="37"/>
      <c r="I36" s="39" t="s">
        <v>107</v>
      </c>
      <c r="J36" s="5"/>
      <c r="K36" s="5"/>
    </row>
    <row r="37">
      <c r="A37" s="8" t="s">
        <v>86</v>
      </c>
      <c r="C37" s="24">
        <v>541.0</v>
      </c>
      <c r="D37" s="7"/>
      <c r="E37" s="10">
        <f>SUM(E34,E36)</f>
        <v>631.9917808</v>
      </c>
      <c r="F37" s="10"/>
      <c r="G37" s="10">
        <f>SUM(G34,G36)</f>
        <v>677.4136986</v>
      </c>
      <c r="H37" s="7"/>
      <c r="I37" s="70"/>
      <c r="J37" s="5"/>
      <c r="K37" s="5"/>
    </row>
    <row r="38">
      <c r="A38" s="7"/>
      <c r="H38" s="7"/>
      <c r="I38" s="3"/>
      <c r="J38" s="5"/>
      <c r="K38" s="5"/>
    </row>
    <row r="39">
      <c r="A39" s="8" t="s">
        <v>92</v>
      </c>
      <c r="C39" s="24">
        <v>243.0</v>
      </c>
      <c r="D39" s="7"/>
      <c r="E39" s="10">
        <f>$C$39+E13</f>
        <v>283.495</v>
      </c>
      <c r="F39" s="10"/>
      <c r="G39" s="10">
        <f>$C$39+G13</f>
        <v>248.395</v>
      </c>
      <c r="H39" s="7"/>
      <c r="I39" s="3"/>
      <c r="J39" s="5"/>
      <c r="K39" s="5"/>
    </row>
    <row r="40">
      <c r="A40" s="8" t="s">
        <v>95</v>
      </c>
      <c r="C40" s="24">
        <v>784.0</v>
      </c>
      <c r="D40" s="7"/>
      <c r="E40" s="10">
        <f>SUM(E37,E39)-0.3</f>
        <v>915.1867808</v>
      </c>
      <c r="F40" s="10"/>
      <c r="G40" s="10">
        <f>SUM(G37,G39)+0.3</f>
        <v>926.1086986</v>
      </c>
      <c r="H40" s="7"/>
      <c r="I40" s="70"/>
      <c r="J40" s="5"/>
      <c r="K40" s="5"/>
    </row>
    <row r="41">
      <c r="A41" s="7"/>
      <c r="H41" s="7"/>
      <c r="I41" s="70"/>
      <c r="J41" s="5"/>
      <c r="K41" s="5"/>
    </row>
    <row r="42">
      <c r="A42" s="8" t="s">
        <v>111</v>
      </c>
      <c r="C42" s="10">
        <v>0.0</v>
      </c>
      <c r="D42" s="7"/>
      <c r="E42" s="10">
        <f>E28-E40</f>
        <v>-0.2492465753</v>
      </c>
      <c r="F42" s="74"/>
      <c r="G42" s="10">
        <f>G28-G40</f>
        <v>0.07267123288</v>
      </c>
      <c r="H42" s="7"/>
      <c r="I42" s="70"/>
      <c r="J42" s="5"/>
      <c r="K42" s="5"/>
    </row>
    <row r="43">
      <c r="A43" s="7"/>
      <c r="H43" s="7"/>
      <c r="I43" s="3"/>
      <c r="J43" s="5"/>
      <c r="K43" s="5"/>
    </row>
    <row r="44">
      <c r="A44" s="49" t="s">
        <v>112</v>
      </c>
      <c r="C44" s="75">
        <v>43.0</v>
      </c>
      <c r="D44" s="76"/>
      <c r="E44" s="75">
        <v>43.0</v>
      </c>
      <c r="F44" s="76"/>
      <c r="G44" s="75">
        <v>43.0</v>
      </c>
      <c r="H44" s="54"/>
      <c r="I44" s="46" t="s">
        <v>113</v>
      </c>
      <c r="J44" s="5"/>
      <c r="K44" s="5"/>
    </row>
    <row r="45">
      <c r="A45" s="49" t="s">
        <v>114</v>
      </c>
      <c r="B45" s="7"/>
      <c r="C45" s="7"/>
      <c r="D45" s="7"/>
      <c r="E45" s="10">
        <f>E4/365*E44</f>
        <v>318.0821918</v>
      </c>
      <c r="F45" s="10"/>
      <c r="G45" s="10">
        <f>G4/365*G44</f>
        <v>318.0821918</v>
      </c>
      <c r="H45" s="7"/>
      <c r="I45" s="3"/>
      <c r="J45" s="5"/>
      <c r="K45" s="5"/>
    </row>
    <row r="46">
      <c r="A46" s="7"/>
      <c r="H46" s="7"/>
      <c r="I46" s="3"/>
      <c r="J46" s="5"/>
      <c r="K46" s="5"/>
    </row>
    <row r="47">
      <c r="A47" s="49" t="s">
        <v>115</v>
      </c>
      <c r="C47" s="75">
        <v>76.0</v>
      </c>
      <c r="D47" s="76"/>
      <c r="E47" s="75">
        <v>76.0</v>
      </c>
      <c r="F47" s="76"/>
      <c r="G47" s="75">
        <v>76.0</v>
      </c>
      <c r="H47" s="54"/>
      <c r="I47" s="46" t="s">
        <v>113</v>
      </c>
      <c r="J47" s="5"/>
      <c r="K47" s="5"/>
    </row>
    <row r="48">
      <c r="A48" s="49" t="s">
        <v>116</v>
      </c>
      <c r="B48" s="7"/>
      <c r="C48" s="7"/>
      <c r="D48" s="7"/>
      <c r="E48" s="10">
        <f>E5/365*E47</f>
        <v>455.9375342</v>
      </c>
      <c r="F48" s="10"/>
      <c r="G48" s="10">
        <f>G5/365*G47</f>
        <v>467.1813699</v>
      </c>
      <c r="H48" s="7"/>
      <c r="I48" s="3"/>
      <c r="J48" s="5"/>
      <c r="K48" s="5"/>
    </row>
    <row r="49">
      <c r="A49" s="7"/>
      <c r="H49" s="7"/>
      <c r="I49" s="3"/>
      <c r="J49" s="5"/>
      <c r="K49" s="5"/>
    </row>
    <row r="50">
      <c r="A50" s="49" t="s">
        <v>117</v>
      </c>
      <c r="C50" s="75">
        <v>24.0</v>
      </c>
      <c r="D50" s="76"/>
      <c r="E50" s="77">
        <v>10.0</v>
      </c>
      <c r="F50" s="76"/>
      <c r="G50" s="77">
        <v>30.0</v>
      </c>
      <c r="H50" s="76"/>
      <c r="I50" s="39" t="s">
        <v>118</v>
      </c>
      <c r="J50" s="5"/>
      <c r="K50" s="5"/>
    </row>
    <row r="51">
      <c r="A51" s="49" t="s">
        <v>119</v>
      </c>
      <c r="C51" s="7"/>
      <c r="D51" s="7"/>
      <c r="E51" s="10">
        <f>E5/365*E50</f>
        <v>59.99178082</v>
      </c>
      <c r="F51" s="10"/>
      <c r="G51" s="10">
        <f>G5/365*G50</f>
        <v>184.4136986</v>
      </c>
      <c r="H51" s="7"/>
      <c r="I51" s="39" t="s">
        <v>67</v>
      </c>
      <c r="J51" s="5"/>
      <c r="K51" s="5"/>
    </row>
    <row r="53">
      <c r="A53" s="61"/>
      <c r="B53" s="61"/>
      <c r="C53" s="61"/>
      <c r="D53" s="61"/>
      <c r="E53" s="61"/>
      <c r="F53" s="61"/>
      <c r="G53" s="61"/>
      <c r="H53" s="61"/>
      <c r="I53" s="62"/>
    </row>
  </sheetData>
  <mergeCells count="47">
    <mergeCell ref="A9:B9"/>
    <mergeCell ref="A11:G11"/>
    <mergeCell ref="A10:B10"/>
    <mergeCell ref="A13:B13"/>
    <mergeCell ref="A12:B12"/>
    <mergeCell ref="A8:B8"/>
    <mergeCell ref="A19:G19"/>
    <mergeCell ref="E20:G20"/>
    <mergeCell ref="I21:J21"/>
    <mergeCell ref="A26:G26"/>
    <mergeCell ref="A29:G29"/>
    <mergeCell ref="A14:G14"/>
    <mergeCell ref="A36:B36"/>
    <mergeCell ref="A37:B37"/>
    <mergeCell ref="A40:B40"/>
    <mergeCell ref="A42:B42"/>
    <mergeCell ref="A31:B31"/>
    <mergeCell ref="A30:B30"/>
    <mergeCell ref="A32:B32"/>
    <mergeCell ref="A47:B47"/>
    <mergeCell ref="A44:B44"/>
    <mergeCell ref="A39:B39"/>
    <mergeCell ref="A50:B50"/>
    <mergeCell ref="A51:B51"/>
    <mergeCell ref="A46:G46"/>
    <mergeCell ref="A49:G49"/>
    <mergeCell ref="A43:G43"/>
    <mergeCell ref="A41:G41"/>
    <mergeCell ref="A5:B5"/>
    <mergeCell ref="A6:B6"/>
    <mergeCell ref="A4:B4"/>
    <mergeCell ref="A7:G7"/>
    <mergeCell ref="A1:H1"/>
    <mergeCell ref="E2:G2"/>
    <mergeCell ref="I3:J3"/>
    <mergeCell ref="A27:B27"/>
    <mergeCell ref="A28:B28"/>
    <mergeCell ref="A15:B15"/>
    <mergeCell ref="A16:B16"/>
    <mergeCell ref="A24:B24"/>
    <mergeCell ref="A25:B25"/>
    <mergeCell ref="A22:B22"/>
    <mergeCell ref="A23:B23"/>
    <mergeCell ref="A33:B33"/>
    <mergeCell ref="A34:B34"/>
    <mergeCell ref="A35:G35"/>
    <mergeCell ref="A38:G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</cols>
  <sheetData>
    <row r="1" ht="22.5" customHeight="1">
      <c r="A1" s="1" t="s">
        <v>0</v>
      </c>
    </row>
    <row r="2">
      <c r="A2" s="2"/>
      <c r="B2" s="2"/>
      <c r="C2" s="4">
        <v>2005.0</v>
      </c>
      <c r="D2" s="4">
        <v>2006.0</v>
      </c>
      <c r="E2" s="6">
        <v>38504.0</v>
      </c>
    </row>
    <row r="3">
      <c r="A3" s="8" t="s">
        <v>2</v>
      </c>
      <c r="C3" s="10">
        <v>29.0</v>
      </c>
      <c r="D3" s="10">
        <v>30.0</v>
      </c>
      <c r="E3" s="10">
        <v>59.0</v>
      </c>
    </row>
    <row r="4">
      <c r="A4" s="8" t="s">
        <v>5</v>
      </c>
      <c r="C4" s="10">
        <v>25.0</v>
      </c>
      <c r="D4" s="10">
        <v>35.0</v>
      </c>
      <c r="E4" s="10">
        <v>60.0</v>
      </c>
    </row>
    <row r="5">
      <c r="A5" s="8" t="s">
        <v>6</v>
      </c>
      <c r="C5" s="10">
        <v>-35.0</v>
      </c>
      <c r="D5" s="10">
        <v>-101.0</v>
      </c>
      <c r="E5" s="10">
        <v>-136.0</v>
      </c>
    </row>
    <row r="6">
      <c r="A6" s="8" t="s">
        <v>7</v>
      </c>
      <c r="C6" s="10">
        <v>-44.0</v>
      </c>
      <c r="D6" s="10">
        <v>-33.0</v>
      </c>
      <c r="E6" s="10">
        <v>-77.0</v>
      </c>
    </row>
    <row r="7">
      <c r="A7" s="8" t="s">
        <v>8</v>
      </c>
      <c r="C7" s="10">
        <v>6.0</v>
      </c>
      <c r="D7" s="10">
        <v>77.0</v>
      </c>
      <c r="E7" s="10">
        <v>84.0</v>
      </c>
    </row>
    <row r="8">
      <c r="A8" s="8" t="s">
        <v>9</v>
      </c>
      <c r="C8" s="10">
        <v>1.0</v>
      </c>
      <c r="D8" s="10">
        <v>1.0</v>
      </c>
      <c r="E8" s="10">
        <v>1.0</v>
      </c>
    </row>
    <row r="9">
      <c r="A9" s="8" t="s">
        <v>10</v>
      </c>
      <c r="C9" s="10">
        <v>-18.0</v>
      </c>
      <c r="D9" s="10">
        <v>9.0</v>
      </c>
      <c r="E9" s="10">
        <v>-9.0</v>
      </c>
    </row>
    <row r="10">
      <c r="A10" s="7"/>
    </row>
    <row r="11">
      <c r="A11" s="8" t="s">
        <v>12</v>
      </c>
      <c r="C11" s="10">
        <v>-15.0</v>
      </c>
      <c r="D11" s="10">
        <v>-50.0</v>
      </c>
      <c r="E11" s="10">
        <v>-65.0</v>
      </c>
    </row>
    <row r="12">
      <c r="A12" s="8" t="s">
        <v>13</v>
      </c>
      <c r="C12" s="10">
        <v>-15.0</v>
      </c>
      <c r="D12" s="10">
        <v>-50.0</v>
      </c>
      <c r="E12" s="10">
        <v>-65.0</v>
      </c>
    </row>
    <row r="13">
      <c r="A13" s="2"/>
    </row>
    <row r="14">
      <c r="A14" s="8" t="s">
        <v>15</v>
      </c>
      <c r="C14" s="10">
        <v>65.0</v>
      </c>
      <c r="D14" s="10">
        <v>35.0</v>
      </c>
      <c r="E14" s="10">
        <v>100.0</v>
      </c>
    </row>
    <row r="15">
      <c r="A15" s="8" t="s">
        <v>16</v>
      </c>
      <c r="C15" s="10">
        <v>-24.0</v>
      </c>
      <c r="D15" s="10">
        <v>-24.0</v>
      </c>
      <c r="E15" s="10">
        <v>-48.0</v>
      </c>
    </row>
    <row r="16">
      <c r="A16" s="8" t="s">
        <v>17</v>
      </c>
      <c r="C16" s="10">
        <v>41.0</v>
      </c>
      <c r="D16" s="10">
        <v>11.0</v>
      </c>
      <c r="E16" s="10">
        <v>52.0</v>
      </c>
    </row>
    <row r="17">
      <c r="A17" s="7"/>
    </row>
    <row r="18">
      <c r="A18" s="8" t="s">
        <v>19</v>
      </c>
      <c r="C18" s="10">
        <v>8.0</v>
      </c>
      <c r="D18" s="10">
        <v>-30.0</v>
      </c>
      <c r="E18" s="10">
        <v>-22.0</v>
      </c>
    </row>
  </sheetData>
  <mergeCells count="17">
    <mergeCell ref="A14:B14"/>
    <mergeCell ref="A13:E13"/>
    <mergeCell ref="A15:B15"/>
    <mergeCell ref="A12:B12"/>
    <mergeCell ref="A8:B8"/>
    <mergeCell ref="A6:B6"/>
    <mergeCell ref="A7:B7"/>
    <mergeCell ref="A3:B3"/>
    <mergeCell ref="A4:B4"/>
    <mergeCell ref="A9:B9"/>
    <mergeCell ref="A10:E10"/>
    <mergeCell ref="A1:E1"/>
    <mergeCell ref="A16:B16"/>
    <mergeCell ref="A17:E17"/>
    <mergeCell ref="A18:B18"/>
    <mergeCell ref="A11:B11"/>
    <mergeCell ref="A5:B5"/>
  </mergeCells>
  <drawing r:id="rId1"/>
</worksheet>
</file>