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 activeTab="1"/>
  </bookViews>
  <sheets>
    <sheet name="Plano de Conta" sheetId="1" r:id="rId1"/>
    <sheet name="Valor do Plano de Conta" sheetId="3" r:id="rId2"/>
    <sheet name="Stock" sheetId="2" r:id="rId3"/>
    <sheet name="Gestão do Capital Human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4" i="3" l="1"/>
  <c r="M14" i="3"/>
  <c r="L14" i="3"/>
  <c r="K14" i="3"/>
  <c r="J14" i="3"/>
  <c r="I14" i="3"/>
  <c r="H14" i="3"/>
  <c r="G14" i="3"/>
  <c r="F14" i="3"/>
  <c r="E14" i="3"/>
  <c r="D14" i="3"/>
  <c r="D16" i="3"/>
  <c r="C14" i="3"/>
  <c r="B14" i="3"/>
  <c r="B23" i="2"/>
  <c r="B22" i="2"/>
  <c r="C17" i="3"/>
  <c r="C25" i="3" s="1"/>
  <c r="C23" i="3"/>
  <c r="C18" i="3"/>
  <c r="C19" i="3"/>
  <c r="C20" i="3"/>
  <c r="C21" i="3"/>
  <c r="C22" i="3"/>
  <c r="N18" i="3"/>
  <c r="N19" i="3"/>
  <c r="N20" i="3"/>
  <c r="N21" i="3"/>
  <c r="N22" i="3"/>
  <c r="N23" i="3"/>
  <c r="N17" i="3"/>
  <c r="D4" i="4"/>
  <c r="D5" i="4"/>
  <c r="D6" i="4"/>
  <c r="D7" i="4"/>
  <c r="D8" i="4"/>
  <c r="D9" i="4"/>
  <c r="D3" i="4"/>
  <c r="M13" i="2"/>
  <c r="L13" i="2"/>
  <c r="K13" i="2"/>
  <c r="I23" i="2"/>
  <c r="C7" i="2"/>
  <c r="C19" i="2" s="1"/>
  <c r="I16" i="2"/>
  <c r="I17" i="2"/>
  <c r="I18" i="2"/>
  <c r="I19" i="2"/>
  <c r="I20" i="2"/>
  <c r="I21" i="2"/>
  <c r="I22" i="2"/>
  <c r="I24" i="2"/>
  <c r="I25" i="2"/>
  <c r="I15" i="2"/>
  <c r="J5" i="2" l="1"/>
  <c r="J6" i="2"/>
  <c r="J7" i="2"/>
  <c r="J8" i="2"/>
  <c r="J9" i="2"/>
  <c r="J10" i="2"/>
  <c r="J11" i="2"/>
  <c r="J12" i="2"/>
  <c r="J13" i="2"/>
  <c r="J4" i="2"/>
  <c r="J3" i="2"/>
  <c r="C6" i="2"/>
  <c r="K16" i="3" l="1"/>
  <c r="J16" i="3"/>
  <c r="I16" i="3"/>
  <c r="H16" i="3"/>
  <c r="G16" i="3"/>
  <c r="F16" i="3"/>
  <c r="E16" i="3"/>
  <c r="A4" i="3"/>
  <c r="A5" i="3"/>
  <c r="A6" i="3"/>
  <c r="A7" i="3"/>
  <c r="A8" i="3"/>
  <c r="A9" i="3"/>
  <c r="A10" i="3"/>
  <c r="A11" i="3"/>
  <c r="A12" i="3"/>
  <c r="A3" i="3"/>
  <c r="E15" i="1"/>
  <c r="D15" i="1"/>
  <c r="A15" i="1"/>
  <c r="C4" i="2" l="1"/>
  <c r="C16" i="2" s="1"/>
  <c r="C5" i="2"/>
  <c r="C17" i="2" s="1"/>
  <c r="C18" i="2"/>
  <c r="C8" i="2"/>
  <c r="C9" i="2"/>
  <c r="C10" i="2"/>
  <c r="C22" i="2" s="1"/>
  <c r="C11" i="2"/>
  <c r="C23" i="2" s="1"/>
  <c r="C12" i="2"/>
  <c r="C13" i="2"/>
  <c r="C3" i="2"/>
  <c r="C15" i="2" s="1"/>
  <c r="G16" i="2"/>
  <c r="G18" i="2"/>
  <c r="E18" i="2" s="1"/>
  <c r="G19" i="2"/>
  <c r="E19" i="2" s="1"/>
  <c r="D20" i="2"/>
  <c r="G23" i="2"/>
  <c r="G24" i="2"/>
  <c r="E24" i="2" s="1"/>
  <c r="D25" i="2"/>
  <c r="G15" i="2"/>
  <c r="E15" i="2" s="1"/>
  <c r="E3" i="2" s="1"/>
  <c r="K3" i="2" s="1"/>
  <c r="B28" i="2"/>
  <c r="B29" i="2"/>
  <c r="B30" i="2"/>
  <c r="B31" i="2"/>
  <c r="B32" i="2"/>
  <c r="B33" i="2"/>
  <c r="B34" i="2"/>
  <c r="B35" i="2"/>
  <c r="B36" i="2"/>
  <c r="G21" i="2"/>
  <c r="E21" i="2" s="1"/>
  <c r="D33" i="2" s="1"/>
  <c r="E33" i="2" s="1"/>
  <c r="G22" i="2"/>
  <c r="E22" i="2" s="1"/>
  <c r="G25" i="2"/>
  <c r="E25" i="2" s="1"/>
  <c r="D18" i="2"/>
  <c r="D19" i="2"/>
  <c r="D21" i="2"/>
  <c r="D22" i="2"/>
  <c r="D24" i="2"/>
  <c r="C20" i="2"/>
  <c r="C21" i="2"/>
  <c r="C24" i="2"/>
  <c r="C25" i="2"/>
  <c r="B16" i="2"/>
  <c r="B17" i="2"/>
  <c r="B18" i="2"/>
  <c r="B19" i="2"/>
  <c r="B20" i="2"/>
  <c r="B21" i="2"/>
  <c r="B24" i="2"/>
  <c r="B25" i="2"/>
  <c r="F28" i="2"/>
  <c r="F29" i="2"/>
  <c r="F30" i="2"/>
  <c r="F31" i="2"/>
  <c r="F32" i="2"/>
  <c r="F33" i="2"/>
  <c r="F34" i="2"/>
  <c r="F35" i="2"/>
  <c r="F36" i="2"/>
  <c r="F27" i="2"/>
  <c r="B27" i="2"/>
  <c r="A16" i="2"/>
  <c r="A17" i="2"/>
  <c r="A18" i="2"/>
  <c r="A19" i="2"/>
  <c r="A20" i="2"/>
  <c r="A21" i="2"/>
  <c r="A22" i="2"/>
  <c r="A23" i="2"/>
  <c r="A24" i="2"/>
  <c r="A25" i="2"/>
  <c r="A31" i="2"/>
  <c r="A32" i="2"/>
  <c r="A33" i="2"/>
  <c r="A34" i="2"/>
  <c r="A35" i="2"/>
  <c r="A36" i="2"/>
  <c r="A28" i="2"/>
  <c r="A29" i="2"/>
  <c r="A30" i="2"/>
  <c r="A27" i="2"/>
  <c r="G26" i="2"/>
  <c r="F26" i="2"/>
  <c r="A26" i="2"/>
  <c r="A15" i="2"/>
  <c r="B14" i="2"/>
  <c r="C14" i="2"/>
  <c r="D14" i="2"/>
  <c r="E14" i="2"/>
  <c r="A14" i="2"/>
  <c r="E10" i="2" l="1"/>
  <c r="H21" i="2"/>
  <c r="B9" i="3" s="1"/>
  <c r="M9" i="3" s="1"/>
  <c r="H22" i="2"/>
  <c r="B10" i="3" s="1"/>
  <c r="H9" i="3"/>
  <c r="D9" i="3"/>
  <c r="H19" i="2"/>
  <c r="B7" i="3" s="1"/>
  <c r="G20" i="2"/>
  <c r="E20" i="2" s="1"/>
  <c r="D32" i="2" s="1"/>
  <c r="E32" i="2" s="1"/>
  <c r="G3" i="2"/>
  <c r="L3" i="2" s="1"/>
  <c r="D27" i="2"/>
  <c r="E27" i="2" s="1"/>
  <c r="H15" i="2"/>
  <c r="B3" i="3" s="1"/>
  <c r="E12" i="2"/>
  <c r="E13" i="2"/>
  <c r="G13" i="2" s="1"/>
  <c r="H13" i="2" s="1"/>
  <c r="E16" i="2"/>
  <c r="H16" i="2"/>
  <c r="B4" i="3" s="1"/>
  <c r="E7" i="2"/>
  <c r="D31" i="2"/>
  <c r="E31" i="2" s="1"/>
  <c r="E23" i="2"/>
  <c r="H23" i="2"/>
  <c r="B11" i="3" s="1"/>
  <c r="D30" i="2"/>
  <c r="E30" i="2" s="1"/>
  <c r="E6" i="2"/>
  <c r="K6" i="2" s="1"/>
  <c r="D23" i="2"/>
  <c r="H18" i="2"/>
  <c r="B6" i="3" s="1"/>
  <c r="D36" i="2"/>
  <c r="E36" i="2" s="1"/>
  <c r="D17" i="2"/>
  <c r="D16" i="2"/>
  <c r="E9" i="2"/>
  <c r="D34" i="2"/>
  <c r="E34" i="2" s="1"/>
  <c r="G17" i="2"/>
  <c r="H17" i="2" s="1"/>
  <c r="B5" i="3" s="1"/>
  <c r="H25" i="2"/>
  <c r="H24" i="2"/>
  <c r="B12" i="3" s="1"/>
  <c r="B15" i="2"/>
  <c r="D15" i="2"/>
  <c r="G12" i="2" l="1"/>
  <c r="K12" i="2"/>
  <c r="G10" i="2"/>
  <c r="L10" i="2" s="1"/>
  <c r="K10" i="2"/>
  <c r="F9" i="3"/>
  <c r="G9" i="2"/>
  <c r="K9" i="2"/>
  <c r="J9" i="3"/>
  <c r="L9" i="3"/>
  <c r="N9" i="3"/>
  <c r="C9" i="3"/>
  <c r="E9" i="3"/>
  <c r="G9" i="3"/>
  <c r="I9" i="3"/>
  <c r="K9" i="3"/>
  <c r="G7" i="2"/>
  <c r="K7" i="2"/>
  <c r="G34" i="2"/>
  <c r="H34" i="2" s="1"/>
  <c r="H10" i="2"/>
  <c r="M10" i="2" s="1"/>
  <c r="N12" i="3"/>
  <c r="L12" i="3"/>
  <c r="J12" i="3"/>
  <c r="H12" i="3"/>
  <c r="F12" i="3"/>
  <c r="D12" i="3"/>
  <c r="M12" i="3"/>
  <c r="K12" i="3"/>
  <c r="I12" i="3"/>
  <c r="G12" i="3"/>
  <c r="E12" i="3"/>
  <c r="C12" i="3"/>
  <c r="N11" i="3"/>
  <c r="M11" i="3"/>
  <c r="L11" i="3"/>
  <c r="K11" i="3"/>
  <c r="J11" i="3"/>
  <c r="I11" i="3"/>
  <c r="H11" i="3"/>
  <c r="G11" i="3"/>
  <c r="F11" i="3"/>
  <c r="E11" i="3"/>
  <c r="D11" i="3"/>
  <c r="C11" i="3"/>
  <c r="N10" i="3"/>
  <c r="L10" i="3"/>
  <c r="J10" i="3"/>
  <c r="H10" i="3"/>
  <c r="F10" i="3"/>
  <c r="D10" i="3"/>
  <c r="M10" i="3"/>
  <c r="K10" i="3"/>
  <c r="I10" i="3"/>
  <c r="G10" i="3"/>
  <c r="E10" i="3"/>
  <c r="C10" i="3"/>
  <c r="E8" i="2"/>
  <c r="G3" i="3"/>
  <c r="F3" i="3"/>
  <c r="C3" i="3"/>
  <c r="E3" i="3"/>
  <c r="G27" i="2"/>
  <c r="H27" i="2" s="1"/>
  <c r="E7" i="3"/>
  <c r="M7" i="3"/>
  <c r="G7" i="3"/>
  <c r="N7" i="3"/>
  <c r="L7" i="3"/>
  <c r="J7" i="3"/>
  <c r="H7" i="3"/>
  <c r="K7" i="3"/>
  <c r="C7" i="3"/>
  <c r="F7" i="3"/>
  <c r="D7" i="3"/>
  <c r="I7" i="3"/>
  <c r="K6" i="3"/>
  <c r="G6" i="3"/>
  <c r="F6" i="3"/>
  <c r="L6" i="3"/>
  <c r="H6" i="3"/>
  <c r="C6" i="3"/>
  <c r="M6" i="3"/>
  <c r="I6" i="3"/>
  <c r="D6" i="3"/>
  <c r="N6" i="3"/>
  <c r="J6" i="3"/>
  <c r="E6" i="3"/>
  <c r="M5" i="3"/>
  <c r="L5" i="3"/>
  <c r="J5" i="3"/>
  <c r="H5" i="3"/>
  <c r="F5" i="3"/>
  <c r="E5" i="3"/>
  <c r="D5" i="3"/>
  <c r="C5" i="3"/>
  <c r="N5" i="3"/>
  <c r="K5" i="3"/>
  <c r="I5" i="3"/>
  <c r="G5" i="3"/>
  <c r="N4" i="3"/>
  <c r="J4" i="3"/>
  <c r="C4" i="3"/>
  <c r="M4" i="3"/>
  <c r="I4" i="3"/>
  <c r="F4" i="3"/>
  <c r="D4" i="3"/>
  <c r="L4" i="3"/>
  <c r="H4" i="3"/>
  <c r="E4" i="3"/>
  <c r="K4" i="3"/>
  <c r="G4" i="3"/>
  <c r="M3" i="3"/>
  <c r="J3" i="3"/>
  <c r="L3" i="3"/>
  <c r="I3" i="3"/>
  <c r="N3" i="3"/>
  <c r="H3" i="3"/>
  <c r="D3" i="3"/>
  <c r="K3" i="3"/>
  <c r="E17" i="2"/>
  <c r="D29" i="2" s="1"/>
  <c r="E29" i="2" s="1"/>
  <c r="H20" i="2"/>
  <c r="B8" i="3" s="1"/>
  <c r="H12" i="2"/>
  <c r="M12" i="2" s="1"/>
  <c r="H9" i="2"/>
  <c r="M9" i="2" s="1"/>
  <c r="D28" i="2"/>
  <c r="E28" i="2" s="1"/>
  <c r="E4" i="2"/>
  <c r="K4" i="2" s="1"/>
  <c r="G6" i="2"/>
  <c r="E11" i="2"/>
  <c r="K11" i="2" s="1"/>
  <c r="D35" i="2"/>
  <c r="E35" i="2" s="1"/>
  <c r="H7" i="2"/>
  <c r="M7" i="2" s="1"/>
  <c r="H3" i="2"/>
  <c r="M3" i="2" s="1"/>
  <c r="G36" i="2" l="1"/>
  <c r="H36" i="2" s="1"/>
  <c r="L12" i="2"/>
  <c r="G33" i="2"/>
  <c r="H33" i="2" s="1"/>
  <c r="L9" i="2"/>
  <c r="G8" i="2"/>
  <c r="K8" i="2"/>
  <c r="G31" i="2"/>
  <c r="H31" i="2" s="1"/>
  <c r="L7" i="2"/>
  <c r="G30" i="2"/>
  <c r="H30" i="2" s="1"/>
  <c r="L6" i="2"/>
  <c r="N8" i="3"/>
  <c r="L8" i="3"/>
  <c r="J8" i="3"/>
  <c r="H8" i="3"/>
  <c r="F8" i="3"/>
  <c r="D8" i="3"/>
  <c r="M8" i="3"/>
  <c r="K8" i="3"/>
  <c r="I8" i="3"/>
  <c r="G8" i="3"/>
  <c r="E8" i="3"/>
  <c r="N25" i="3" s="1"/>
  <c r="C8" i="3"/>
  <c r="B25" i="3"/>
  <c r="B17" i="3" s="1"/>
  <c r="E5" i="2"/>
  <c r="G4" i="2"/>
  <c r="G11" i="2"/>
  <c r="H6" i="2"/>
  <c r="M6" i="2" s="1"/>
  <c r="G35" i="2" l="1"/>
  <c r="H35" i="2" s="1"/>
  <c r="L11" i="2"/>
  <c r="G32" i="2"/>
  <c r="H32" i="2" s="1"/>
  <c r="L8" i="2"/>
  <c r="H8" i="2"/>
  <c r="M8" i="2" s="1"/>
  <c r="G5" i="2"/>
  <c r="K5" i="2"/>
  <c r="G28" i="2"/>
  <c r="H28" i="2" s="1"/>
  <c r="L4" i="2"/>
  <c r="D18" i="3"/>
  <c r="D22" i="3"/>
  <c r="D20" i="3"/>
  <c r="D17" i="3"/>
  <c r="D23" i="3"/>
  <c r="D21" i="3"/>
  <c r="D19" i="3"/>
  <c r="B18" i="3"/>
  <c r="B20" i="3"/>
  <c r="B21" i="3"/>
  <c r="B24" i="3"/>
  <c r="B23" i="3"/>
  <c r="B22" i="3"/>
  <c r="B19" i="3"/>
  <c r="H11" i="2"/>
  <c r="M11" i="2" s="1"/>
  <c r="H4" i="2"/>
  <c r="M4" i="2" s="1"/>
  <c r="H5" i="2"/>
  <c r="M5" i="2" s="1"/>
  <c r="G29" i="2" l="1"/>
  <c r="H29" i="2" s="1"/>
  <c r="L5" i="2"/>
  <c r="F22" i="3"/>
  <c r="F20" i="3"/>
  <c r="F18" i="3"/>
  <c r="F23" i="3"/>
  <c r="F21" i="3"/>
  <c r="F19" i="3"/>
  <c r="F17" i="3"/>
  <c r="E23" i="3"/>
  <c r="E21" i="3"/>
  <c r="E19" i="3"/>
  <c r="E17" i="3"/>
  <c r="E22" i="3"/>
  <c r="E20" i="3"/>
  <c r="E18" i="3"/>
  <c r="D25" i="3"/>
  <c r="J22" i="3"/>
  <c r="L22" i="3" s="1"/>
  <c r="J20" i="3"/>
  <c r="L20" i="3" s="1"/>
  <c r="J18" i="3"/>
  <c r="L18" i="3" s="1"/>
  <c r="J23" i="3"/>
  <c r="L23" i="3" s="1"/>
  <c r="J21" i="3"/>
  <c r="L21" i="3" s="1"/>
  <c r="J19" i="3"/>
  <c r="L19" i="3" s="1"/>
  <c r="J17" i="3"/>
  <c r="H23" i="3"/>
  <c r="H21" i="3"/>
  <c r="H19" i="3"/>
  <c r="H17" i="3"/>
  <c r="H22" i="3"/>
  <c r="H20" i="3"/>
  <c r="H18" i="3"/>
  <c r="I22" i="3"/>
  <c r="I20" i="3"/>
  <c r="I18" i="3"/>
  <c r="I23" i="3"/>
  <c r="I21" i="3"/>
  <c r="I19" i="3"/>
  <c r="I17" i="3"/>
  <c r="K23" i="3"/>
  <c r="M23" i="3" s="1"/>
  <c r="K21" i="3"/>
  <c r="M21" i="3" s="1"/>
  <c r="K19" i="3"/>
  <c r="M19" i="3" s="1"/>
  <c r="K22" i="3"/>
  <c r="M22" i="3" s="1"/>
  <c r="K20" i="3"/>
  <c r="M20" i="3" s="1"/>
  <c r="K18" i="3"/>
  <c r="M18" i="3" s="1"/>
  <c r="K17" i="3"/>
  <c r="G22" i="3"/>
  <c r="G20" i="3"/>
  <c r="G18" i="3"/>
  <c r="G23" i="3"/>
  <c r="G21" i="3"/>
  <c r="G19" i="3"/>
  <c r="G17" i="3"/>
  <c r="G25" i="3" l="1"/>
  <c r="I25" i="3"/>
  <c r="H25" i="3"/>
  <c r="L17" i="3"/>
  <c r="L25" i="3" s="1"/>
  <c r="J25" i="3"/>
  <c r="M17" i="3"/>
  <c r="M25" i="3" s="1"/>
  <c r="K25" i="3"/>
  <c r="E25" i="3"/>
  <c r="F25" i="3"/>
</calcChain>
</file>

<file path=xl/sharedStrings.xml><?xml version="1.0" encoding="utf-8"?>
<sst xmlns="http://schemas.openxmlformats.org/spreadsheetml/2006/main" count="171" uniqueCount="130">
  <si>
    <t>Plano de Conta</t>
  </si>
  <si>
    <t xml:space="preserve">Conta </t>
  </si>
  <si>
    <t>Data</t>
  </si>
  <si>
    <t>Hora</t>
  </si>
  <si>
    <t>Nº da Conta</t>
  </si>
  <si>
    <t>% há receber do Produto</t>
  </si>
  <si>
    <t>IVA</t>
  </si>
  <si>
    <t>Tilulos a Pagar</t>
  </si>
  <si>
    <t>Despesa Telefone</t>
  </si>
  <si>
    <t>Despesa Salario</t>
  </si>
  <si>
    <t>Caixa</t>
  </si>
  <si>
    <t>Capital Social</t>
  </si>
  <si>
    <t>Despesa Segurança Social</t>
  </si>
  <si>
    <t>Reserva</t>
  </si>
  <si>
    <t>Máquinas e Equipamentos</t>
  </si>
  <si>
    <t>Móveis e Utensilios</t>
  </si>
  <si>
    <t>Veículos</t>
  </si>
  <si>
    <t xml:space="preserve">Imóvel </t>
  </si>
  <si>
    <t>Produto</t>
  </si>
  <si>
    <t>Quantidade Compra</t>
  </si>
  <si>
    <t>Quantidade Vendidas</t>
  </si>
  <si>
    <t>Valor da Venda do Produto</t>
  </si>
  <si>
    <t>Total do Lucro</t>
  </si>
  <si>
    <t>Omo pequeno Ultra</t>
  </si>
  <si>
    <t>Tabela do Stock</t>
  </si>
  <si>
    <t>Stock</t>
  </si>
  <si>
    <t>Quantidade Vendida</t>
  </si>
  <si>
    <t>Total da Compra</t>
  </si>
  <si>
    <t>Total do Iva da Venda</t>
  </si>
  <si>
    <t>% há receber do Salario</t>
  </si>
  <si>
    <t>Conta da Despesa Salario</t>
  </si>
  <si>
    <t>Segurança Social</t>
  </si>
  <si>
    <t>Comida</t>
  </si>
  <si>
    <t>Reserva do Estagio</t>
  </si>
  <si>
    <t>Salario do Estagio</t>
  </si>
  <si>
    <t>Salario</t>
  </si>
  <si>
    <t>Valor da Conta</t>
  </si>
  <si>
    <t>Receita do Produto</t>
  </si>
  <si>
    <t xml:space="preserve">Produto Vendido </t>
  </si>
  <si>
    <t xml:space="preserve">Valor do Iva </t>
  </si>
  <si>
    <t xml:space="preserve">Valor do Tilulos a Pagar </t>
  </si>
  <si>
    <t xml:space="preserve">Valor da Despesa Salario </t>
  </si>
  <si>
    <t xml:space="preserve">Valor da Despesa Telefone </t>
  </si>
  <si>
    <t xml:space="preserve">Valor do Caixa </t>
  </si>
  <si>
    <t xml:space="preserve">Valor  do Capital Social </t>
  </si>
  <si>
    <t xml:space="preserve">Valor da Despesa Segurança Social </t>
  </si>
  <si>
    <t xml:space="preserve">Valor da Resersa </t>
  </si>
  <si>
    <t xml:space="preserve">Valor das Máquinas e Equipamentos </t>
  </si>
  <si>
    <t xml:space="preserve">Valor dos Móveis e Utensilios </t>
  </si>
  <si>
    <t xml:space="preserve">Valor dos Veículos </t>
  </si>
  <si>
    <t xml:space="preserve">Valor do Imóvel  </t>
  </si>
  <si>
    <t>Conta do Salario</t>
  </si>
  <si>
    <t>Nº de Trabalhadores em Serviço</t>
  </si>
  <si>
    <t>Salario do Estagio Mensal</t>
  </si>
  <si>
    <t>Salario Mensal</t>
  </si>
  <si>
    <t>Salario Diario do Estagio</t>
  </si>
  <si>
    <t>Salario Diario</t>
  </si>
  <si>
    <t>Valores a Receber dos Produtos do Plano de Conta</t>
  </si>
  <si>
    <t>07.01.2023</t>
  </si>
  <si>
    <t xml:space="preserve"> Açúcar - Branco</t>
  </si>
  <si>
    <t>06.01.2023</t>
  </si>
  <si>
    <t>Açúcar - Branco</t>
  </si>
  <si>
    <t>Carne - Pojadouro</t>
  </si>
  <si>
    <t>Total da Venda</t>
  </si>
  <si>
    <t>Valor Total da Venda do Produto</t>
  </si>
  <si>
    <t>Preço da Compra da Unidade</t>
  </si>
  <si>
    <t>Preço da Venda da Unidade</t>
  </si>
  <si>
    <t>Iva ( % ) da Unidade</t>
  </si>
  <si>
    <t>Valor do Iva da Unidade</t>
  </si>
  <si>
    <t>Lucro ( % ) da Unidade</t>
  </si>
  <si>
    <t>Valor do Lucro da Unidade</t>
  </si>
  <si>
    <t>Data da Compra do Produto</t>
  </si>
  <si>
    <t>Omo grande AMA</t>
  </si>
  <si>
    <t>Feijão - Catarino</t>
  </si>
  <si>
    <t>Feijão - Manteiga</t>
  </si>
  <si>
    <t xml:space="preserve"> 01 .11.2021</t>
  </si>
  <si>
    <t>01.12.2021</t>
  </si>
  <si>
    <t>01.11.2021</t>
  </si>
  <si>
    <t>Valor da Venda da Unidade</t>
  </si>
  <si>
    <t>Total das Vendas das Unidades</t>
  </si>
  <si>
    <t>30.11.2021</t>
  </si>
  <si>
    <t>31.12.2021</t>
  </si>
  <si>
    <t xml:space="preserve"> 30.11.2021</t>
  </si>
  <si>
    <t xml:space="preserve">  30.11.2021</t>
  </si>
  <si>
    <t>Cebola</t>
  </si>
  <si>
    <t>Farinha de trigo</t>
  </si>
  <si>
    <t>Sal de Cozinha</t>
  </si>
  <si>
    <t>Total do Valor  Iva</t>
  </si>
  <si>
    <t>Nº de Trabalhadores</t>
  </si>
  <si>
    <t>Prestação de Serviço</t>
  </si>
  <si>
    <t>Operador do Caixa</t>
  </si>
  <si>
    <t>Segurança</t>
  </si>
  <si>
    <t>Limpeza</t>
  </si>
  <si>
    <t>Ajundante de Carga</t>
  </si>
  <si>
    <t>Gestor de Recursos Humano</t>
  </si>
  <si>
    <t>Gestor de Conta</t>
  </si>
  <si>
    <t>Gestor Empresarial</t>
  </si>
  <si>
    <t>Dias de Seviços da Semana</t>
  </si>
  <si>
    <t>Total dos  Dias de Serviço das Semanas</t>
  </si>
  <si>
    <t>Hora de Serviço do Dia</t>
  </si>
  <si>
    <t>Hora de Entrada do Serviço</t>
  </si>
  <si>
    <t>Hora de Saída do Serviço</t>
  </si>
  <si>
    <t>Hora de Intervalo do Serviço</t>
  </si>
  <si>
    <t>Hora Final do Intervalo do Serviço</t>
  </si>
  <si>
    <t>Data do Serviço</t>
  </si>
  <si>
    <t>Persentagem a receber da Despesa do Salario</t>
  </si>
  <si>
    <t>Gestão do Capital Humano</t>
  </si>
  <si>
    <t>Total de Trabalhadores</t>
  </si>
  <si>
    <t>Total do Valor da S.S</t>
  </si>
  <si>
    <t>Total do Valor da Comida</t>
  </si>
  <si>
    <t>Total do Valor do M.U</t>
  </si>
  <si>
    <t>Total do Valor M.E</t>
  </si>
  <si>
    <t>Total do Valor R.E</t>
  </si>
  <si>
    <t>Total do Valor da Reserva</t>
  </si>
  <si>
    <t>Total do Valor S.E.M</t>
  </si>
  <si>
    <t>Total do Valor S.M</t>
  </si>
  <si>
    <t>Total do Valor S.D.E</t>
  </si>
  <si>
    <t>Total Valor S.D</t>
  </si>
  <si>
    <t>Total</t>
  </si>
  <si>
    <t>Total do Valor do Iva</t>
  </si>
  <si>
    <t>Total do Valor do Tilulos a Pagar</t>
  </si>
  <si>
    <t>Total do Valor da Despesa Salario</t>
  </si>
  <si>
    <t>Total do Valor Despesa Telefone</t>
  </si>
  <si>
    <t>Total do Valor do Caixa</t>
  </si>
  <si>
    <t>Total do Valor do Capital Social</t>
  </si>
  <si>
    <t>Total do Valor da Despesa Segurança Social</t>
  </si>
  <si>
    <t>Total do Valor Máquinas e Equipamentos</t>
  </si>
  <si>
    <t>Total do Valor dos Móveis e Utensilios</t>
  </si>
  <si>
    <t>Total do Valor dos Veículos</t>
  </si>
  <si>
    <t>Total do Valor do Imóvel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</si>
</sst>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ANG]"/>
    <numFmt numFmtId="165" formatCode="#,##0.00\ &quot;Kz&quot;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5" borderId="1" xfId="0" applyFill="1" applyBorder="1"/>
    <xf numFmtId="165" fontId="0" fillId="0" borderId="1" xfId="0" applyNumberFormat="1" applyBorder="1"/>
    <xf numFmtId="165" fontId="5" fillId="5" borderId="2" xfId="0" applyNumberFormat="1" applyFont="1" applyFill="1" applyBorder="1"/>
    <xf numFmtId="20" fontId="0" fillId="0" borderId="1" xfId="0" applyNumberForma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4" fontId="0" fillId="0" borderId="0" xfId="0" applyNumberFormat="1"/>
    <xf numFmtId="0" fontId="2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/>
    </xf>
    <xf numFmtId="0" fontId="0" fillId="2" borderId="0" xfId="0" applyFill="1"/>
    <xf numFmtId="0" fontId="4" fillId="9" borderId="4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0" fillId="0" borderId="5" xfId="0" applyBorder="1"/>
    <xf numFmtId="165" fontId="0" fillId="0" borderId="5" xfId="0" applyNumberFormat="1" applyBorder="1"/>
    <xf numFmtId="0" fontId="3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D26" sqref="D26"/>
    </sheetView>
  </sheetViews>
  <sheetFormatPr defaultRowHeight="15" x14ac:dyDescent="0.25"/>
  <cols>
    <col min="1" max="1" width="20.7109375" customWidth="1"/>
    <col min="2" max="2" width="28.85546875" customWidth="1"/>
    <col min="3" max="3" width="35.85546875" customWidth="1"/>
    <col min="4" max="5" width="25.7109375" customWidth="1"/>
  </cols>
  <sheetData>
    <row r="1" spans="1:5" ht="50.1" customHeight="1" x14ac:dyDescent="0.3">
      <c r="A1" s="19" t="s">
        <v>0</v>
      </c>
      <c r="B1" s="19"/>
      <c r="C1" s="19"/>
      <c r="D1" s="19"/>
      <c r="E1" s="19"/>
    </row>
    <row r="2" spans="1:5" ht="20.100000000000001" customHeight="1" x14ac:dyDescent="0.25">
      <c r="A2" s="12" t="s">
        <v>4</v>
      </c>
      <c r="B2" s="12" t="s">
        <v>1</v>
      </c>
      <c r="C2" s="12" t="s">
        <v>5</v>
      </c>
      <c r="D2" s="12" t="s">
        <v>2</v>
      </c>
      <c r="E2" s="12" t="s">
        <v>3</v>
      </c>
    </row>
    <row r="3" spans="1:5" ht="14.45" x14ac:dyDescent="0.3">
      <c r="A3" s="1">
        <v>1</v>
      </c>
      <c r="B3" s="1" t="s">
        <v>6</v>
      </c>
      <c r="C3" s="1">
        <v>0.14000000000000001</v>
      </c>
      <c r="D3" s="1" t="s">
        <v>58</v>
      </c>
      <c r="E3" s="16">
        <v>0.50694444444444442</v>
      </c>
    </row>
    <row r="4" spans="1:5" ht="14.45" x14ac:dyDescent="0.3">
      <c r="A4" s="1">
        <v>2</v>
      </c>
      <c r="B4" s="1" t="s">
        <v>7</v>
      </c>
      <c r="C4" s="1">
        <v>7.0000000000000007E-2</v>
      </c>
      <c r="D4" s="1" t="s">
        <v>58</v>
      </c>
      <c r="E4" s="16">
        <v>0.54861111111111105</v>
      </c>
    </row>
    <row r="5" spans="1:5" ht="14.45" x14ac:dyDescent="0.3">
      <c r="A5" s="1">
        <v>3</v>
      </c>
      <c r="B5" s="1" t="s">
        <v>9</v>
      </c>
      <c r="C5" s="1">
        <v>0.2</v>
      </c>
      <c r="D5" s="1" t="s">
        <v>58</v>
      </c>
      <c r="E5" s="16">
        <v>0.59027777777777801</v>
      </c>
    </row>
    <row r="6" spans="1:5" ht="14.45" x14ac:dyDescent="0.3">
      <c r="A6" s="1">
        <v>4</v>
      </c>
      <c r="B6" s="1" t="s">
        <v>8</v>
      </c>
      <c r="C6" s="1">
        <v>0.1</v>
      </c>
      <c r="D6" s="1" t="s">
        <v>58</v>
      </c>
      <c r="E6" s="16">
        <v>0.63194444444444398</v>
      </c>
    </row>
    <row r="7" spans="1:5" ht="14.45" x14ac:dyDescent="0.3">
      <c r="A7" s="1">
        <v>5</v>
      </c>
      <c r="B7" s="1" t="s">
        <v>10</v>
      </c>
      <c r="C7" s="1">
        <v>0.06</v>
      </c>
      <c r="D7" s="1" t="s">
        <v>58</v>
      </c>
      <c r="E7" s="16">
        <v>0.67361111111111105</v>
      </c>
    </row>
    <row r="8" spans="1:5" ht="14.45" x14ac:dyDescent="0.3">
      <c r="A8" s="1">
        <v>6</v>
      </c>
      <c r="B8" s="1" t="s">
        <v>11</v>
      </c>
      <c r="C8" s="1">
        <v>0.17</v>
      </c>
      <c r="D8" s="1" t="s">
        <v>58</v>
      </c>
      <c r="E8" s="16">
        <v>0.71527777777777801</v>
      </c>
    </row>
    <row r="9" spans="1:5" x14ac:dyDescent="0.25">
      <c r="A9" s="1">
        <v>7</v>
      </c>
      <c r="B9" s="1" t="s">
        <v>12</v>
      </c>
      <c r="C9" s="1">
        <v>0.03</v>
      </c>
      <c r="D9" s="1" t="s">
        <v>58</v>
      </c>
      <c r="E9" s="16">
        <v>0.75694444444444398</v>
      </c>
    </row>
    <row r="10" spans="1:5" ht="14.45" x14ac:dyDescent="0.3">
      <c r="A10" s="1">
        <v>8</v>
      </c>
      <c r="B10" s="1" t="s">
        <v>13</v>
      </c>
      <c r="C10" s="1">
        <v>0.05</v>
      </c>
      <c r="D10" s="1" t="s">
        <v>58</v>
      </c>
      <c r="E10" s="16">
        <v>0.79861111111111105</v>
      </c>
    </row>
    <row r="11" spans="1:5" x14ac:dyDescent="0.25">
      <c r="A11" s="1">
        <v>9</v>
      </c>
      <c r="B11" s="1" t="s">
        <v>14</v>
      </c>
      <c r="C11" s="1">
        <v>0.03</v>
      </c>
      <c r="D11" s="1" t="s">
        <v>58</v>
      </c>
      <c r="E11" s="16">
        <v>0.84027777777777801</v>
      </c>
    </row>
    <row r="12" spans="1:5" x14ac:dyDescent="0.25">
      <c r="A12" s="1">
        <v>10</v>
      </c>
      <c r="B12" s="1" t="s">
        <v>17</v>
      </c>
      <c r="C12" s="1">
        <v>0.05</v>
      </c>
      <c r="D12" s="1" t="s">
        <v>58</v>
      </c>
      <c r="E12" s="16">
        <v>0.88194444444444398</v>
      </c>
    </row>
    <row r="13" spans="1:5" x14ac:dyDescent="0.25">
      <c r="A13" s="1">
        <v>11</v>
      </c>
      <c r="B13" s="1" t="s">
        <v>15</v>
      </c>
      <c r="C13" s="1">
        <v>0.05</v>
      </c>
      <c r="D13" s="1" t="s">
        <v>58</v>
      </c>
      <c r="E13" s="16">
        <v>0.92361111111111105</v>
      </c>
    </row>
    <row r="14" spans="1:5" x14ac:dyDescent="0.25">
      <c r="A14" s="1">
        <v>12</v>
      </c>
      <c r="B14" s="1" t="s">
        <v>16</v>
      </c>
      <c r="C14" s="1">
        <v>0.05</v>
      </c>
      <c r="D14" s="1" t="s">
        <v>58</v>
      </c>
      <c r="E14" s="16">
        <v>0.96527777777777801</v>
      </c>
    </row>
    <row r="15" spans="1:5" ht="18.75" x14ac:dyDescent="0.25">
      <c r="A15" s="11" t="str">
        <f>A2</f>
        <v>Nº da Conta</v>
      </c>
      <c r="B15" s="11" t="s">
        <v>30</v>
      </c>
      <c r="C15" s="11" t="s">
        <v>29</v>
      </c>
      <c r="D15" s="11" t="str">
        <f>D2</f>
        <v>Data</v>
      </c>
      <c r="E15" s="11" t="str">
        <f>E2</f>
        <v>Hora</v>
      </c>
    </row>
    <row r="16" spans="1:5" x14ac:dyDescent="0.25">
      <c r="A16" s="1">
        <v>1</v>
      </c>
      <c r="B16" s="1" t="s">
        <v>31</v>
      </c>
      <c r="C16" s="1">
        <v>0.17</v>
      </c>
      <c r="D16" s="1" t="s">
        <v>58</v>
      </c>
      <c r="E16" s="16">
        <v>0.50694444444444442</v>
      </c>
    </row>
    <row r="17" spans="1:5" ht="14.45" x14ac:dyDescent="0.3">
      <c r="A17" s="1">
        <v>2</v>
      </c>
      <c r="B17" s="1" t="s">
        <v>32</v>
      </c>
      <c r="C17" s="1">
        <v>0.25</v>
      </c>
      <c r="D17" s="1" t="s">
        <v>58</v>
      </c>
      <c r="E17" s="16">
        <v>0.54861111111111105</v>
      </c>
    </row>
    <row r="18" spans="1:5" x14ac:dyDescent="0.25">
      <c r="A18" s="1">
        <v>3</v>
      </c>
      <c r="B18" s="1" t="s">
        <v>15</v>
      </c>
      <c r="C18" s="1">
        <v>0.03</v>
      </c>
      <c r="D18" s="1" t="s">
        <v>58</v>
      </c>
      <c r="E18" s="16">
        <v>0.59027777777777801</v>
      </c>
    </row>
    <row r="19" spans="1:5" ht="14.45" x14ac:dyDescent="0.3">
      <c r="A19" s="1">
        <v>4</v>
      </c>
      <c r="B19" s="1" t="s">
        <v>13</v>
      </c>
      <c r="C19" s="1">
        <v>0.05</v>
      </c>
      <c r="D19" s="1" t="s">
        <v>58</v>
      </c>
      <c r="E19" s="16">
        <v>0.63194444444444398</v>
      </c>
    </row>
    <row r="20" spans="1:5" ht="14.45" x14ac:dyDescent="0.3">
      <c r="A20" s="1">
        <v>5</v>
      </c>
      <c r="B20" s="1" t="s">
        <v>33</v>
      </c>
      <c r="C20" s="1">
        <v>0.15</v>
      </c>
      <c r="D20" s="1" t="s">
        <v>58</v>
      </c>
      <c r="E20" s="16">
        <v>0.67361111111111105</v>
      </c>
    </row>
    <row r="21" spans="1:5" x14ac:dyDescent="0.25">
      <c r="A21" s="1">
        <v>6</v>
      </c>
      <c r="B21" s="1" t="s">
        <v>14</v>
      </c>
      <c r="C21" s="1">
        <v>0.1</v>
      </c>
      <c r="D21" s="1" t="s">
        <v>58</v>
      </c>
      <c r="E21" s="16">
        <v>0.71527777777777801</v>
      </c>
    </row>
    <row r="22" spans="1:5" ht="14.45" x14ac:dyDescent="0.3">
      <c r="A22" s="1">
        <v>7</v>
      </c>
      <c r="B22" s="1" t="s">
        <v>34</v>
      </c>
      <c r="C22" s="1">
        <v>0.3</v>
      </c>
      <c r="D22" s="1" t="s">
        <v>58</v>
      </c>
      <c r="E22" s="16">
        <v>0.75694444444444398</v>
      </c>
    </row>
    <row r="23" spans="1:5" ht="14.45" x14ac:dyDescent="0.3">
      <c r="A23" s="1">
        <v>8</v>
      </c>
      <c r="B23" s="1" t="s">
        <v>35</v>
      </c>
      <c r="C23" s="1">
        <v>0.4</v>
      </c>
      <c r="D23" s="1" t="s">
        <v>58</v>
      </c>
      <c r="E23" s="16">
        <v>0.79861111111111105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I1" zoomScale="80" zoomScaleNormal="80" workbookViewId="0">
      <selection activeCell="A13" sqref="A13"/>
    </sheetView>
  </sheetViews>
  <sheetFormatPr defaultRowHeight="15" x14ac:dyDescent="0.25"/>
  <cols>
    <col min="1" max="1" width="29.42578125" customWidth="1"/>
    <col min="2" max="2" width="20.7109375" customWidth="1"/>
    <col min="3" max="3" width="32.28515625" customWidth="1"/>
    <col min="4" max="4" width="33.42578125" customWidth="1"/>
    <col min="5" max="5" width="36.7109375" customWidth="1"/>
    <col min="6" max="6" width="33.85546875" customWidth="1"/>
    <col min="7" max="7" width="28.42578125" customWidth="1"/>
    <col min="8" max="8" width="33.140625" customWidth="1"/>
    <col min="9" max="9" width="45.85546875" customWidth="1"/>
    <col min="10" max="10" width="26.28515625" customWidth="1"/>
    <col min="11" max="11" width="44.140625" customWidth="1"/>
    <col min="12" max="12" width="40.28515625" customWidth="1"/>
    <col min="13" max="13" width="31.5703125" customWidth="1"/>
    <col min="14" max="14" width="31.28515625" customWidth="1"/>
  </cols>
  <sheetData>
    <row r="1" spans="1:14" ht="34.9" customHeight="1" x14ac:dyDescent="0.25">
      <c r="A1" s="20" t="s">
        <v>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.75" x14ac:dyDescent="0.25">
      <c r="A2" s="6" t="s">
        <v>38</v>
      </c>
      <c r="B2" s="6" t="s">
        <v>37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49</v>
      </c>
      <c r="N2" s="6" t="s">
        <v>50</v>
      </c>
    </row>
    <row r="3" spans="1:14" x14ac:dyDescent="0.25">
      <c r="A3" s="2" t="str">
        <f>Stock!A3</f>
        <v>Omo pequeno Ultra</v>
      </c>
      <c r="B3" s="14">
        <f>Stock!H15</f>
        <v>3002.9999999957095</v>
      </c>
      <c r="C3" s="14">
        <f>B3*'Plano de Conta'!C3</f>
        <v>420.41999999939935</v>
      </c>
      <c r="D3" s="14">
        <f>B3*'Plano de Conta'!C4</f>
        <v>210.20999999969968</v>
      </c>
      <c r="E3" s="14">
        <f>B3*'Plano de Conta'!C5</f>
        <v>600.59999999914191</v>
      </c>
      <c r="F3" s="14">
        <f>B3*'Plano de Conta'!C6</f>
        <v>300.29999999957096</v>
      </c>
      <c r="G3" s="14">
        <f>B3*'Plano de Conta'!C7</f>
        <v>180.17999999974256</v>
      </c>
      <c r="H3" s="14">
        <f>B3*'Plano de Conta'!C8</f>
        <v>510.50999999927063</v>
      </c>
      <c r="I3" s="14">
        <f>B3*'Plano de Conta'!C9</f>
        <v>90.089999999871281</v>
      </c>
      <c r="J3" s="14">
        <f>B3*'Plano de Conta'!C10</f>
        <v>150.14999999978548</v>
      </c>
      <c r="K3" s="14">
        <f>B3*'Plano de Conta'!C11</f>
        <v>90.089999999871281</v>
      </c>
      <c r="L3" s="14">
        <f>B3*'Plano de Conta'!C13</f>
        <v>150.14999999978548</v>
      </c>
      <c r="M3" s="14">
        <f>B3*'Plano de Conta'!C14</f>
        <v>150.14999999978548</v>
      </c>
      <c r="N3" s="14">
        <f>B3*'Plano de Conta'!C12</f>
        <v>150.14999999978548</v>
      </c>
    </row>
    <row r="4" spans="1:14" ht="14.45" x14ac:dyDescent="0.3">
      <c r="A4" s="2" t="str">
        <f>Stock!A4</f>
        <v xml:space="preserve"> Açúcar - Branco</v>
      </c>
      <c r="B4" s="14">
        <f>Stock!H16</f>
        <v>20352.214739999999</v>
      </c>
      <c r="C4" s="14">
        <f>B4*'Plano de Conta'!C3</f>
        <v>2849.3100636000004</v>
      </c>
      <c r="D4" s="14">
        <f>B4*'Plano de Conta'!C4</f>
        <v>1424.6550318000002</v>
      </c>
      <c r="E4" s="14">
        <f>B4*'Plano de Conta'!C5</f>
        <v>4070.4429479999999</v>
      </c>
      <c r="F4" s="14">
        <f>B4*'Plano de Conta'!C6</f>
        <v>2035.2214739999999</v>
      </c>
      <c r="G4" s="14">
        <f>B4*'Plano de Conta'!C7</f>
        <v>1221.1328844</v>
      </c>
      <c r="H4" s="14">
        <f>B4*'Plano de Conta'!C8</f>
        <v>3459.8765058000004</v>
      </c>
      <c r="I4" s="14">
        <f>B4*'Plano de Conta'!C9</f>
        <v>610.56644219999998</v>
      </c>
      <c r="J4" s="14">
        <f>B4*'Plano de Conta'!C10</f>
        <v>1017.610737</v>
      </c>
      <c r="K4" s="14">
        <f>B4*'Plano de Conta'!C11</f>
        <v>610.56644219999998</v>
      </c>
      <c r="L4" s="14">
        <f>B4*'Plano de Conta'!C13</f>
        <v>1017.610737</v>
      </c>
      <c r="M4" s="14">
        <f>B4*'Plano de Conta'!C14</f>
        <v>1017.610737</v>
      </c>
      <c r="N4" s="14">
        <f>B4*'Plano de Conta'!C12</f>
        <v>1017.610737</v>
      </c>
    </row>
    <row r="5" spans="1:14" ht="14.45" x14ac:dyDescent="0.3">
      <c r="A5" s="2" t="str">
        <f>Stock!A5</f>
        <v>Açúcar - Branco</v>
      </c>
      <c r="B5" s="14">
        <f>Stock!H17</f>
        <v>125944.68743999998</v>
      </c>
      <c r="C5" s="14">
        <f>B5*'Plano de Conta'!C3</f>
        <v>17632.2562416</v>
      </c>
      <c r="D5" s="14">
        <f>B5*'Plano de Conta'!C4</f>
        <v>8816.1281208</v>
      </c>
      <c r="E5" s="14">
        <f>B5*'Plano de Conta'!C5</f>
        <v>25188.937487999996</v>
      </c>
      <c r="F5" s="14">
        <f>B5*'Plano de Conta'!C6</f>
        <v>12594.468743999998</v>
      </c>
      <c r="G5" s="14">
        <f>B5*'Plano de Conta'!C7</f>
        <v>7556.6812463999986</v>
      </c>
      <c r="H5" s="14">
        <f>B5*'Plano de Conta'!C8</f>
        <v>21410.596864799998</v>
      </c>
      <c r="I5" s="14">
        <f>B5*'Plano de Conta'!C9</f>
        <v>3778.3406231999993</v>
      </c>
      <c r="J5" s="14">
        <f>B5*'Plano de Conta'!C10</f>
        <v>6297.234371999999</v>
      </c>
      <c r="K5" s="14">
        <f>B5*'Plano de Conta'!C11</f>
        <v>3778.3406231999993</v>
      </c>
      <c r="L5" s="14">
        <f>B5*'Plano de Conta'!C13</f>
        <v>6297.234371999999</v>
      </c>
      <c r="M5" s="14">
        <f>B5*'Plano de Conta'!C14</f>
        <v>6297.234371999999</v>
      </c>
      <c r="N5" s="14">
        <f>B5*'Plano de Conta'!C12</f>
        <v>6297.234371999999</v>
      </c>
    </row>
    <row r="6" spans="1:14" ht="14.45" x14ac:dyDescent="0.3">
      <c r="A6" s="2" t="str">
        <f>Stock!A6</f>
        <v>Carne - Pojadouro</v>
      </c>
      <c r="B6" s="14">
        <f>Stock!H18</f>
        <v>294941.65271999995</v>
      </c>
      <c r="C6" s="14">
        <f>B6*'Plano de Conta'!C3</f>
        <v>41291.831380799995</v>
      </c>
      <c r="D6" s="14">
        <f>B6*'Plano de Conta'!C4</f>
        <v>20645.915690399997</v>
      </c>
      <c r="E6" s="14">
        <f>B6*'Plano de Conta'!C5</f>
        <v>58988.330543999997</v>
      </c>
      <c r="F6" s="14">
        <f>B6*'Plano de Conta'!C6</f>
        <v>29494.165271999998</v>
      </c>
      <c r="G6" s="14">
        <f>B6*'Plano de Conta'!C7</f>
        <v>17696.499163199998</v>
      </c>
      <c r="H6" s="14">
        <f>B6*'Plano de Conta'!C8</f>
        <v>50140.080962399996</v>
      </c>
      <c r="I6" s="14">
        <f>B6*'Plano de Conta'!C9</f>
        <v>8848.2495815999991</v>
      </c>
      <c r="J6" s="14">
        <f>B6*'Plano de Conta'!C10</f>
        <v>14747.082635999999</v>
      </c>
      <c r="K6" s="14">
        <f>B6*'Plano de Conta'!C11</f>
        <v>8848.2495815999991</v>
      </c>
      <c r="L6" s="14">
        <f>B6*'Plano de Conta'!C13</f>
        <v>14747.082635999999</v>
      </c>
      <c r="M6" s="14">
        <f>B6*'Plano de Conta'!C14</f>
        <v>14747.082635999999</v>
      </c>
      <c r="N6" s="14">
        <f>B6*'Plano de Conta'!C12</f>
        <v>14747.082635999999</v>
      </c>
    </row>
    <row r="7" spans="1:14" ht="14.45" x14ac:dyDescent="0.3">
      <c r="A7" s="2" t="str">
        <f>Stock!A7</f>
        <v>Farinha de trigo</v>
      </c>
      <c r="B7" s="14">
        <f>Stock!H19</f>
        <v>608329.68767999997</v>
      </c>
      <c r="C7" s="14">
        <f>B7*'Plano de Conta'!C3</f>
        <v>85166.156275200003</v>
      </c>
      <c r="D7" s="14">
        <f>B7*'Plano de Conta'!C4</f>
        <v>42583.078137600001</v>
      </c>
      <c r="E7" s="14">
        <f>B7*'Plano de Conta'!C5</f>
        <v>121665.937536</v>
      </c>
      <c r="F7" s="14">
        <f>B7*'Plano de Conta'!C6</f>
        <v>60832.968767999999</v>
      </c>
      <c r="G7" s="14">
        <f>B7*'Plano de Conta'!C7</f>
        <v>36499.781260799995</v>
      </c>
      <c r="H7" s="14">
        <f>B7*'Plano de Conta'!C8</f>
        <v>103416.0469056</v>
      </c>
      <c r="I7" s="14">
        <f>B7*'Plano de Conta'!C9</f>
        <v>18249.890630399997</v>
      </c>
      <c r="J7" s="14">
        <f>B7*'Plano de Conta'!C10</f>
        <v>30416.484383999999</v>
      </c>
      <c r="K7" s="14">
        <f>B7*'Plano de Conta'!C11</f>
        <v>18249.890630399997</v>
      </c>
      <c r="L7" s="14">
        <f>B7*'Plano de Conta'!C13</f>
        <v>30416.484383999999</v>
      </c>
      <c r="M7" s="14">
        <f>B7*'Plano de Conta'!C14</f>
        <v>30416.484383999999</v>
      </c>
      <c r="N7" s="14">
        <f>B7*'Plano de Conta'!C12</f>
        <v>30416.484383999999</v>
      </c>
    </row>
    <row r="8" spans="1:14" ht="14.45" x14ac:dyDescent="0.3">
      <c r="A8" s="2" t="str">
        <f>Stock!A8</f>
        <v>Omo grande AMA</v>
      </c>
      <c r="B8" s="14">
        <f>Stock!H20</f>
        <v>16816.799999945084</v>
      </c>
      <c r="C8" s="14">
        <f>B8*'Plano de Conta'!C3</f>
        <v>2354.3519999923119</v>
      </c>
      <c r="D8" s="14">
        <f>B8*'Plano de Conta'!C4</f>
        <v>1177.175999996156</v>
      </c>
      <c r="E8" s="14">
        <f>B8*'Plano de Conta'!C5</f>
        <v>3363.3599999890171</v>
      </c>
      <c r="F8" s="14">
        <f>B8*'Plano de Conta'!C6</f>
        <v>1681.6799999945085</v>
      </c>
      <c r="G8" s="14">
        <f>B8*'Plano de Conta'!C7</f>
        <v>1009.0079999967051</v>
      </c>
      <c r="H8" s="14">
        <f>B8*'Plano de Conta'!C8</f>
        <v>2858.8559999906643</v>
      </c>
      <c r="I8" s="14">
        <f>B8*'Plano de Conta'!C9</f>
        <v>504.50399999835253</v>
      </c>
      <c r="J8" s="14">
        <f>B8*'Plano de Conta'!C10</f>
        <v>840.83999999725427</v>
      </c>
      <c r="K8" s="14">
        <f>B8*'Plano de Conta'!C11</f>
        <v>504.50399999835253</v>
      </c>
      <c r="L8" s="14">
        <f>B8*'Plano de Conta'!C13</f>
        <v>840.83999999725427</v>
      </c>
      <c r="M8" s="14">
        <f>B8*'Plano de Conta'!C14</f>
        <v>840.83999999725427</v>
      </c>
      <c r="N8" s="14">
        <f>B8*'Plano de Conta'!C12</f>
        <v>840.83999999725427</v>
      </c>
    </row>
    <row r="9" spans="1:14" ht="14.45" x14ac:dyDescent="0.3">
      <c r="A9" s="2" t="str">
        <f>Stock!A9</f>
        <v>Feijão - Catarino</v>
      </c>
      <c r="B9" s="14">
        <f>Stock!H21</f>
        <v>1494703.9249999998</v>
      </c>
      <c r="C9" s="14">
        <f>B9*'Plano de Conta'!C3</f>
        <v>209258.54949999999</v>
      </c>
      <c r="D9" s="14">
        <f>B9*'Plano de Conta'!C4</f>
        <v>104629.27475</v>
      </c>
      <c r="E9" s="14">
        <f>B9*'Plano de Conta'!C5</f>
        <v>298940.78499999997</v>
      </c>
      <c r="F9" s="14">
        <f>B9*'Plano de Conta'!C6</f>
        <v>149470.39249999999</v>
      </c>
      <c r="G9" s="14">
        <f>B9*'Plano de Conta'!C7</f>
        <v>89682.235499999981</v>
      </c>
      <c r="H9" s="14">
        <f>B9*'Plano de Conta'!C8</f>
        <v>254099.66725</v>
      </c>
      <c r="I9" s="14">
        <f>B9*'Plano de Conta'!C9</f>
        <v>44841.11774999999</v>
      </c>
      <c r="J9" s="14">
        <f>B9*'Plano de Conta'!C10</f>
        <v>74735.196249999994</v>
      </c>
      <c r="K9" s="14">
        <f>B9*'Plano de Conta'!C11</f>
        <v>44841.11774999999</v>
      </c>
      <c r="L9" s="14">
        <f>B9*'Plano de Conta'!C13</f>
        <v>74735.196249999994</v>
      </c>
      <c r="M9" s="14">
        <f>B9*'Plano de Conta'!C14</f>
        <v>74735.196249999994</v>
      </c>
      <c r="N9" s="14">
        <f>B9*'Plano de Conta'!C12</f>
        <v>74735.196249999994</v>
      </c>
    </row>
    <row r="10" spans="1:14" ht="14.45" x14ac:dyDescent="0.3">
      <c r="A10" s="2" t="str">
        <f>Stock!A10</f>
        <v>Feijão - Manteiga</v>
      </c>
      <c r="B10" s="14">
        <f>Stock!H22</f>
        <v>1400131.6386199999</v>
      </c>
      <c r="C10" s="14">
        <f>B10*'Plano de Conta'!C3</f>
        <v>196018.42940679999</v>
      </c>
      <c r="D10" s="14">
        <f>B10*'Plano de Conta'!C4</f>
        <v>98009.214703399994</v>
      </c>
      <c r="E10" s="14">
        <f>B10*'Plano de Conta'!C5</f>
        <v>280026.32772399997</v>
      </c>
      <c r="F10" s="14">
        <f>B10*'Plano de Conta'!C6</f>
        <v>140013.16386199999</v>
      </c>
      <c r="G10" s="14">
        <f>B10*'Plano de Conta'!C7</f>
        <v>84007.898317199986</v>
      </c>
      <c r="H10" s="14">
        <f>B10*'Plano de Conta'!C8</f>
        <v>238022.37856539999</v>
      </c>
      <c r="I10" s="14">
        <f>B10*'Plano de Conta'!C9</f>
        <v>42003.949158599993</v>
      </c>
      <c r="J10" s="14">
        <f>B10*'Plano de Conta'!C10</f>
        <v>70006.581930999993</v>
      </c>
      <c r="K10" s="14">
        <f>B10*'Plano de Conta'!C11</f>
        <v>42003.949158599993</v>
      </c>
      <c r="L10" s="14">
        <f>B10*'Plano de Conta'!C13</f>
        <v>70006.581930999993</v>
      </c>
      <c r="M10" s="14">
        <f>B10*'Plano de Conta'!C14</f>
        <v>70006.581930999993</v>
      </c>
      <c r="N10" s="14">
        <f>B10*'Plano de Conta'!C12</f>
        <v>70006.581930999993</v>
      </c>
    </row>
    <row r="11" spans="1:14" ht="14.45" x14ac:dyDescent="0.3">
      <c r="A11" s="2" t="str">
        <f>Stock!A11</f>
        <v>Cebola</v>
      </c>
      <c r="B11" s="14">
        <f>Stock!H23</f>
        <v>3349998.2029799996</v>
      </c>
      <c r="C11" s="14">
        <f>B11*'Plano de Conta'!C3</f>
        <v>468999.7484172</v>
      </c>
      <c r="D11" s="14">
        <f>B11*'Plano de Conta'!C4</f>
        <v>234499.8742086</v>
      </c>
      <c r="E11" s="14">
        <f>B11*'Plano de Conta'!C5</f>
        <v>669999.64059600001</v>
      </c>
      <c r="F11" s="14">
        <f>B11*'Plano de Conta'!C6</f>
        <v>334999.82029800001</v>
      </c>
      <c r="G11" s="14">
        <f>B11*'Plano de Conta'!C7</f>
        <v>200999.89217879996</v>
      </c>
      <c r="H11" s="14">
        <f>B11*'Plano de Conta'!C8</f>
        <v>569499.69450659992</v>
      </c>
      <c r="I11" s="14">
        <f>B11*'Plano de Conta'!C9</f>
        <v>100499.94608939998</v>
      </c>
      <c r="J11" s="14">
        <f>B11*'Plano de Conta'!C10</f>
        <v>167499.910149</v>
      </c>
      <c r="K11" s="14">
        <f>B11*'Plano de Conta'!C11</f>
        <v>100499.94608939998</v>
      </c>
      <c r="L11" s="14">
        <f>B11*'Plano de Conta'!C13</f>
        <v>167499.910149</v>
      </c>
      <c r="M11" s="14">
        <f>B11*'Plano de Conta'!C14</f>
        <v>167499.910149</v>
      </c>
      <c r="N11" s="14">
        <f>B11*'Plano de Conta'!C12</f>
        <v>167499.910149</v>
      </c>
    </row>
    <row r="12" spans="1:14" x14ac:dyDescent="0.25">
      <c r="A12" s="2" t="str">
        <f>Stock!A12</f>
        <v>Sal de Cozinha</v>
      </c>
      <c r="B12" s="14">
        <f>Stock!H24</f>
        <v>113132.83409999999</v>
      </c>
      <c r="C12" s="14">
        <f>B12*'Plano de Conta'!C3</f>
        <v>15838.596774</v>
      </c>
      <c r="D12" s="14">
        <f>B12*'Plano de Conta'!C4</f>
        <v>7919.2983869999998</v>
      </c>
      <c r="E12" s="14">
        <f>B12*'Plano de Conta'!C5</f>
        <v>22626.56682</v>
      </c>
      <c r="F12" s="14">
        <f>B12*'Plano de Conta'!C6</f>
        <v>11313.28341</v>
      </c>
      <c r="G12" s="14">
        <f>B12*'Plano de Conta'!C7</f>
        <v>6787.9700459999995</v>
      </c>
      <c r="H12" s="14">
        <f>B12*'Plano de Conta'!C8</f>
        <v>19232.581796999999</v>
      </c>
      <c r="I12" s="14">
        <f>B12*'Plano de Conta'!C9</f>
        <v>3393.9850229999997</v>
      </c>
      <c r="J12" s="14">
        <f>B12*'Plano de Conta'!C10</f>
        <v>5656.641705</v>
      </c>
      <c r="K12" s="14">
        <f>B12*'Plano de Conta'!C11</f>
        <v>3393.9850229999997</v>
      </c>
      <c r="L12" s="14">
        <f>B12*'Plano de Conta'!C13</f>
        <v>5656.641705</v>
      </c>
      <c r="M12" s="14">
        <f>B12*'Plano de Conta'!C14</f>
        <v>5656.641705</v>
      </c>
      <c r="N12" s="14">
        <f>B12*'Plano de Conta'!C12</f>
        <v>5656.641705</v>
      </c>
    </row>
    <row r="13" spans="1:14" ht="15.75" x14ac:dyDescent="0.25">
      <c r="A13" s="35"/>
      <c r="B13" s="35" t="s">
        <v>118</v>
      </c>
      <c r="C13" s="6" t="s">
        <v>119</v>
      </c>
      <c r="D13" s="6" t="s">
        <v>120</v>
      </c>
      <c r="E13" s="6" t="s">
        <v>121</v>
      </c>
      <c r="F13" s="6" t="s">
        <v>122</v>
      </c>
      <c r="G13" s="6" t="s">
        <v>123</v>
      </c>
      <c r="H13" s="6" t="s">
        <v>124</v>
      </c>
      <c r="I13" s="6" t="s">
        <v>125</v>
      </c>
      <c r="J13" s="6" t="s">
        <v>113</v>
      </c>
      <c r="K13" s="6" t="s">
        <v>126</v>
      </c>
      <c r="L13" s="6" t="s">
        <v>127</v>
      </c>
      <c r="M13" s="6" t="s">
        <v>128</v>
      </c>
      <c r="N13" s="6" t="s">
        <v>129</v>
      </c>
    </row>
    <row r="14" spans="1:14" ht="15.75" x14ac:dyDescent="0.25">
      <c r="A14" s="35"/>
      <c r="B14" s="34">
        <f>SUM(B3:B12)</f>
        <v>7427354.643279939</v>
      </c>
      <c r="C14" s="34">
        <f>SUM(C3:C12)</f>
        <v>1039829.6500591917</v>
      </c>
      <c r="D14" s="34">
        <f>SUM(D3:D12)</f>
        <v>519914.82502959587</v>
      </c>
      <c r="E14" s="34">
        <f>SUM(E3:E12)</f>
        <v>1485470.9286559883</v>
      </c>
      <c r="F14" s="34">
        <f>SUM(F3:F12)</f>
        <v>742735.46432799415</v>
      </c>
      <c r="G14" s="34">
        <f>SUM(G3:G12)</f>
        <v>445641.27859679633</v>
      </c>
      <c r="H14" s="34">
        <f>SUM(H3:H12)</f>
        <v>1262650.28935759</v>
      </c>
      <c r="I14" s="34">
        <f>SUM(I3:I12)</f>
        <v>222820.63929839816</v>
      </c>
      <c r="J14" s="34">
        <f>SUM(J3:J12)</f>
        <v>371367.73216399708</v>
      </c>
      <c r="K14" s="34">
        <f>SUM(K3:K12)</f>
        <v>222820.63929839816</v>
      </c>
      <c r="L14" s="34">
        <f>SUM(L3:L12)</f>
        <v>371367.73216399708</v>
      </c>
      <c r="M14" s="34">
        <f>SUM(M3:M12)</f>
        <v>371367.73216399708</v>
      </c>
      <c r="N14" s="34">
        <f>SUM(N3:N12)</f>
        <v>371367.73216399708</v>
      </c>
    </row>
    <row r="15" spans="1:14" ht="26.25" x14ac:dyDescent="0.25">
      <c r="A15" s="26" t="s">
        <v>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 ht="15.75" x14ac:dyDescent="0.25">
      <c r="A16" s="6" t="s">
        <v>51</v>
      </c>
      <c r="B16" s="6" t="s">
        <v>36</v>
      </c>
      <c r="C16" s="6" t="s">
        <v>52</v>
      </c>
      <c r="D16" s="6" t="str">
        <f>A17</f>
        <v>Segurança Social</v>
      </c>
      <c r="E16" s="6" t="str">
        <f>A18</f>
        <v>Comida</v>
      </c>
      <c r="F16" s="6" t="str">
        <f>A19</f>
        <v>Móveis e Utensilios</v>
      </c>
      <c r="G16" s="6" t="str">
        <f>A20</f>
        <v>Máquinas e Equipamentos</v>
      </c>
      <c r="H16" s="6" t="str">
        <f>A21</f>
        <v>Reserva do Estagio</v>
      </c>
      <c r="I16" s="6" t="str">
        <f>A22</f>
        <v>Reserva</v>
      </c>
      <c r="J16" s="6" t="str">
        <f>A23</f>
        <v>Salario do Estagio Mensal</v>
      </c>
      <c r="K16" s="6" t="str">
        <f>A24</f>
        <v>Salario Mensal</v>
      </c>
      <c r="L16" s="6" t="s">
        <v>55</v>
      </c>
      <c r="M16" s="6" t="s">
        <v>56</v>
      </c>
      <c r="N16" s="6" t="s">
        <v>89</v>
      </c>
    </row>
    <row r="17" spans="1:14" x14ac:dyDescent="0.25">
      <c r="A17" s="2" t="s">
        <v>31</v>
      </c>
      <c r="B17" s="14">
        <f>B25*'Plano de Conta'!C16</f>
        <v>252530.05787151802</v>
      </c>
      <c r="C17" s="28">
        <f>'Gestão do Capital Humano'!A3</f>
        <v>1</v>
      </c>
      <c r="D17" s="29">
        <f>B17*'Gestão do Capital Humano'!K3</f>
        <v>63132.514467879504</v>
      </c>
      <c r="E17" s="29">
        <f>B18*'Gestão do Capital Humano'!K3</f>
        <v>92841.933040999269</v>
      </c>
      <c r="F17" s="29">
        <f>B19*'Gestão do Capital Humano'!K3</f>
        <v>11141.031964919912</v>
      </c>
      <c r="G17" s="29">
        <f>B20*'Gestão do Capital Humano'!K3</f>
        <v>37136.773216399706</v>
      </c>
      <c r="H17" s="29">
        <f>B21*'Gestão do Capital Humano'!K3</f>
        <v>55705.159824599563</v>
      </c>
      <c r="I17" s="29">
        <f>B22*'Gestão do Capital Humano'!K3</f>
        <v>18568.386608199853</v>
      </c>
      <c r="J17" s="29">
        <f>B23*'Gestão do Capital Humano'!K3</f>
        <v>111410.31964919913</v>
      </c>
      <c r="K17" s="29">
        <f>B24*'Gestão do Capital Humano'!K3</f>
        <v>148547.09286559882</v>
      </c>
      <c r="L17" s="29">
        <f>J17/'Gestão do Capital Humano'!D3</f>
        <v>5570.5159824599559</v>
      </c>
      <c r="M17" s="29">
        <f>K17/'Gestão do Capital Humano'!D3</f>
        <v>7427.3546432799412</v>
      </c>
      <c r="N17" s="1" t="str">
        <f>'Gestão do Capital Humano'!B3</f>
        <v>Operador do Caixa</v>
      </c>
    </row>
    <row r="18" spans="1:14" x14ac:dyDescent="0.25">
      <c r="A18" s="2" t="s">
        <v>32</v>
      </c>
      <c r="B18" s="14">
        <f>B25*'Plano de Conta'!C17</f>
        <v>371367.73216399708</v>
      </c>
      <c r="C18" s="28">
        <f>'Gestão do Capital Humano'!A4</f>
        <v>2</v>
      </c>
      <c r="D18" s="29">
        <f>B17*'Gestão do Capital Humano'!K4</f>
        <v>63132.514467879504</v>
      </c>
      <c r="E18" s="29">
        <f>B18*'Gestão do Capital Humano'!K4</f>
        <v>92841.933040999269</v>
      </c>
      <c r="F18" s="29">
        <f>B19*'Gestão do Capital Humano'!K4</f>
        <v>11141.031964919912</v>
      </c>
      <c r="G18" s="29">
        <f>B20*'Gestão do Capital Humano'!K4</f>
        <v>37136.773216399706</v>
      </c>
      <c r="H18" s="29">
        <f>B21*'Gestão do Capital Humano'!K4</f>
        <v>55705.159824599563</v>
      </c>
      <c r="I18" s="29">
        <f>B22*'Gestão do Capital Humano'!K4</f>
        <v>18568.386608199853</v>
      </c>
      <c r="J18" s="29">
        <f>B23*'Gestão do Capital Humano'!K4</f>
        <v>111410.31964919913</v>
      </c>
      <c r="K18" s="29">
        <f>B24*'Gestão do Capital Humano'!K4</f>
        <v>148547.09286559882</v>
      </c>
      <c r="L18" s="29">
        <f>J18/'Gestão do Capital Humano'!D4</f>
        <v>3978.9399874713972</v>
      </c>
      <c r="M18" s="29">
        <f>K18/'Gestão do Capital Humano'!D4</f>
        <v>5305.2533166285293</v>
      </c>
      <c r="N18" s="1" t="str">
        <f>'Gestão do Capital Humano'!B4</f>
        <v>Segurança</v>
      </c>
    </row>
    <row r="19" spans="1:14" x14ac:dyDescent="0.25">
      <c r="A19" s="2" t="s">
        <v>15</v>
      </c>
      <c r="B19" s="14">
        <f>B25*'Plano de Conta'!C18</f>
        <v>44564.127859679647</v>
      </c>
      <c r="C19" s="28">
        <f>'Gestão do Capital Humano'!A5</f>
        <v>1</v>
      </c>
      <c r="D19" s="29">
        <f>B17*'Gestão do Capital Humano'!K5</f>
        <v>37879.508680727704</v>
      </c>
      <c r="E19" s="29">
        <f>B18*'Gestão do Capital Humano'!K5</f>
        <v>55705.159824599563</v>
      </c>
      <c r="F19" s="29">
        <f>B19*'Gestão do Capital Humano'!K5</f>
        <v>6684.6191789519471</v>
      </c>
      <c r="G19" s="29">
        <f>B20*'Gestão do Capital Humano'!K5</f>
        <v>22282.063929839824</v>
      </c>
      <c r="H19" s="29">
        <f>B21*'Gestão do Capital Humano'!K5</f>
        <v>33423.095894759739</v>
      </c>
      <c r="I19" s="29">
        <f>B22*'Gestão do Capital Humano'!K5</f>
        <v>11141.031964919912</v>
      </c>
      <c r="J19" s="29">
        <f>B23*'Gestão do Capital Humano'!K5</f>
        <v>66846.191789519478</v>
      </c>
      <c r="K19" s="29">
        <f>B24*'Gestão do Capital Humano'!K5</f>
        <v>89128.255719359295</v>
      </c>
      <c r="L19" s="29">
        <f>J19/'Gestão do Capital Humano'!D5</f>
        <v>3342.309589475974</v>
      </c>
      <c r="M19" s="29">
        <f>K19/'Gestão do Capital Humano'!D5</f>
        <v>4456.4127859679647</v>
      </c>
      <c r="N19" s="1" t="str">
        <f>'Gestão do Capital Humano'!B5</f>
        <v>Limpeza</v>
      </c>
    </row>
    <row r="20" spans="1:14" x14ac:dyDescent="0.25">
      <c r="A20" s="2" t="s">
        <v>14</v>
      </c>
      <c r="B20" s="14">
        <f>B25*'Plano de Conta'!C21</f>
        <v>148547.09286559882</v>
      </c>
      <c r="C20" s="28">
        <f>'Gestão do Capital Humano'!A6</f>
        <v>0</v>
      </c>
      <c r="D20" s="29">
        <f>B17*'Gestão do Capital Humano'!K6</f>
        <v>0</v>
      </c>
      <c r="E20" s="29">
        <f>B18*'Gestão do Capital Humano'!K6</f>
        <v>0</v>
      </c>
      <c r="F20" s="29">
        <f>B19*'Gestão do Capital Humano'!K6</f>
        <v>0</v>
      </c>
      <c r="G20" s="29">
        <f>B20*'Gestão do Capital Humano'!K6</f>
        <v>0</v>
      </c>
      <c r="H20" s="29">
        <f>B21*'Gestão do Capital Humano'!K6</f>
        <v>0</v>
      </c>
      <c r="I20" s="29">
        <f>B22*'Gestão do Capital Humano'!K6</f>
        <v>0</v>
      </c>
      <c r="J20" s="29">
        <f>B23*'Gestão do Capital Humano'!K6</f>
        <v>0</v>
      </c>
      <c r="K20" s="29">
        <f>B24*'Gestão do Capital Humano'!K6</f>
        <v>0</v>
      </c>
      <c r="L20" s="29" t="e">
        <f>J20/'Gestão do Capital Humano'!D6</f>
        <v>#DIV/0!</v>
      </c>
      <c r="M20" s="29" t="e">
        <f>K20/'Gestão do Capital Humano'!D6</f>
        <v>#DIV/0!</v>
      </c>
      <c r="N20" s="1" t="str">
        <f>'Gestão do Capital Humano'!B6</f>
        <v>Ajundante de Carga</v>
      </c>
    </row>
    <row r="21" spans="1:14" x14ac:dyDescent="0.25">
      <c r="A21" s="2" t="s">
        <v>33</v>
      </c>
      <c r="B21" s="14">
        <f>B25*'Plano de Conta'!C20</f>
        <v>222820.63929839825</v>
      </c>
      <c r="C21" s="28">
        <f>'Gestão do Capital Humano'!A7</f>
        <v>0</v>
      </c>
      <c r="D21" s="29">
        <f>B17*'Gestão do Capital Humano'!K7</f>
        <v>0</v>
      </c>
      <c r="E21" s="29">
        <f>B18*'Gestão do Capital Humano'!K7</f>
        <v>0</v>
      </c>
      <c r="F21" s="29">
        <f>B19*'Gestão do Capital Humano'!K7</f>
        <v>0</v>
      </c>
      <c r="G21" s="29">
        <f>B20*'Gestão do Capital Humano'!K7</f>
        <v>0</v>
      </c>
      <c r="H21" s="29">
        <f>B21*'Gestão do Capital Humano'!K7</f>
        <v>0</v>
      </c>
      <c r="I21" s="29">
        <f>B22*'Gestão do Capital Humano'!K7</f>
        <v>0</v>
      </c>
      <c r="J21" s="29">
        <f>B23*'Gestão do Capital Humano'!K7</f>
        <v>0</v>
      </c>
      <c r="K21" s="29">
        <f>B24*'Gestão do Capital Humano'!K7</f>
        <v>0</v>
      </c>
      <c r="L21" s="29" t="e">
        <f>J21/'Gestão do Capital Humano'!D7</f>
        <v>#DIV/0!</v>
      </c>
      <c r="M21" s="29" t="e">
        <f>K21/'Gestão do Capital Humano'!D7</f>
        <v>#DIV/0!</v>
      </c>
      <c r="N21" s="1" t="str">
        <f>'Gestão do Capital Humano'!B7</f>
        <v>Gestor de Recursos Humano</v>
      </c>
    </row>
    <row r="22" spans="1:14" x14ac:dyDescent="0.25">
      <c r="A22" s="2" t="s">
        <v>13</v>
      </c>
      <c r="B22" s="14">
        <f>B25*'Plano de Conta'!C19</f>
        <v>74273.546432799412</v>
      </c>
      <c r="C22" s="28">
        <f>'Gestão do Capital Humano'!A8</f>
        <v>0</v>
      </c>
      <c r="D22" s="29">
        <f>B17*'Gestão do Capital Humano'!K8</f>
        <v>0</v>
      </c>
      <c r="E22" s="29">
        <f>B18*'Gestão do Capital Humano'!K8</f>
        <v>0</v>
      </c>
      <c r="F22" s="29">
        <f>B19*'Gestão do Capital Humano'!K8</f>
        <v>0</v>
      </c>
      <c r="G22" s="29">
        <f>B20*'Gestão do Capital Humano'!K8</f>
        <v>0</v>
      </c>
      <c r="H22" s="29">
        <f>B21*'Gestão do Capital Humano'!K8</f>
        <v>0</v>
      </c>
      <c r="I22" s="29">
        <f>B22*'Gestão do Capital Humano'!K8</f>
        <v>0</v>
      </c>
      <c r="J22" s="29">
        <f>B23*'Gestão do Capital Humano'!K8</f>
        <v>0</v>
      </c>
      <c r="K22" s="29">
        <f>B24*'Gestão do Capital Humano'!K8</f>
        <v>0</v>
      </c>
      <c r="L22" s="29" t="e">
        <f>J22/'Gestão do Capital Humano'!D8</f>
        <v>#DIV/0!</v>
      </c>
      <c r="M22" s="29" t="e">
        <f>K22/'Gestão do Capital Humano'!D8</f>
        <v>#DIV/0!</v>
      </c>
      <c r="N22" s="1" t="str">
        <f>'Gestão do Capital Humano'!B8</f>
        <v>Gestor de Conta</v>
      </c>
    </row>
    <row r="23" spans="1:14" x14ac:dyDescent="0.25">
      <c r="A23" s="2" t="s">
        <v>53</v>
      </c>
      <c r="B23" s="14">
        <f>B25*'Plano de Conta'!C22</f>
        <v>445641.2785967965</v>
      </c>
      <c r="C23" s="28">
        <f>'Gestão do Capital Humano'!A9</f>
        <v>1</v>
      </c>
      <c r="D23" s="29">
        <f>B17*'Gestão do Capital Humano'!K9</f>
        <v>88385.520255031297</v>
      </c>
      <c r="E23" s="29">
        <f>B18*'Gestão do Capital Humano'!K9</f>
        <v>129978.70625739897</v>
      </c>
      <c r="F23" s="29">
        <f>B19*'Gestão do Capital Humano'!K9</f>
        <v>15597.444750887875</v>
      </c>
      <c r="G23" s="29">
        <f>B20*'Gestão do Capital Humano'!K9</f>
        <v>51991.482502959589</v>
      </c>
      <c r="H23" s="29">
        <f>B21*'Gestão do Capital Humano'!K9</f>
        <v>77987.223754439387</v>
      </c>
      <c r="I23" s="29">
        <f>B22*'Gestão do Capital Humano'!K9</f>
        <v>25995.741251479794</v>
      </c>
      <c r="J23" s="29">
        <f>B23*'Gestão do Capital Humano'!K9</f>
        <v>155974.44750887877</v>
      </c>
      <c r="K23" s="29">
        <f>B24*'Gestão do Capital Humano'!K9</f>
        <v>207965.93001183835</v>
      </c>
      <c r="L23" s="29">
        <f>J23/'Gestão do Capital Humano'!D9</f>
        <v>7798.7223754439383</v>
      </c>
      <c r="M23" s="29">
        <f>K23/'Gestão do Capital Humano'!D9</f>
        <v>10398.296500591918</v>
      </c>
      <c r="N23" s="1" t="str">
        <f>'Gestão do Capital Humano'!B9</f>
        <v>Gestor Empresarial</v>
      </c>
    </row>
    <row r="24" spans="1:14" ht="15.75" x14ac:dyDescent="0.25">
      <c r="A24" s="2" t="s">
        <v>54</v>
      </c>
      <c r="B24" s="14">
        <f>B25*'Plano de Conta'!C23</f>
        <v>594188.3714623953</v>
      </c>
      <c r="C24" s="33" t="s">
        <v>107</v>
      </c>
      <c r="D24" s="33" t="s">
        <v>108</v>
      </c>
      <c r="E24" s="33" t="s">
        <v>109</v>
      </c>
      <c r="F24" s="33" t="s">
        <v>110</v>
      </c>
      <c r="G24" s="33" t="s">
        <v>111</v>
      </c>
      <c r="H24" s="33" t="s">
        <v>112</v>
      </c>
      <c r="I24" s="33" t="s">
        <v>113</v>
      </c>
      <c r="J24" s="33" t="s">
        <v>114</v>
      </c>
      <c r="K24" s="33" t="s">
        <v>115</v>
      </c>
      <c r="L24" s="33" t="s">
        <v>116</v>
      </c>
      <c r="M24" s="33" t="s">
        <v>117</v>
      </c>
      <c r="N24" s="33" t="s">
        <v>9</v>
      </c>
    </row>
    <row r="25" spans="1:14" x14ac:dyDescent="0.25">
      <c r="A25" s="13"/>
      <c r="B25" s="15">
        <f>E3+E4+E5+E6+E7+E8+E9+E10+E11+E12</f>
        <v>1485470.9286559883</v>
      </c>
      <c r="C25" s="1">
        <f>SUM(C17:C23)</f>
        <v>5</v>
      </c>
      <c r="D25" s="34">
        <f>SUM(D17:D23)</f>
        <v>252530.05787151802</v>
      </c>
      <c r="E25" s="34">
        <f>SUM(E17:E23)</f>
        <v>371367.73216399708</v>
      </c>
      <c r="F25" s="34">
        <f>SUM(F17:F23)</f>
        <v>44564.127859679647</v>
      </c>
      <c r="G25" s="34">
        <f>SUM(G17:G23)</f>
        <v>148547.09286559882</v>
      </c>
      <c r="H25" s="34">
        <f>SUM(H17:H23)</f>
        <v>222820.63929839825</v>
      </c>
      <c r="I25" s="34">
        <f>SUM(I17:I23)</f>
        <v>74273.546432799412</v>
      </c>
      <c r="J25" s="34">
        <f>SUM(J17:J23)</f>
        <v>445641.2785967965</v>
      </c>
      <c r="K25" s="34">
        <f>SUM(K17:K23)</f>
        <v>594188.3714623953</v>
      </c>
      <c r="L25" s="34" t="e">
        <f>SUM(L17:L23)</f>
        <v>#DIV/0!</v>
      </c>
      <c r="M25" s="34" t="e">
        <f>SUM(M17:M23)</f>
        <v>#DIV/0!</v>
      </c>
      <c r="N25" s="34">
        <f>SUM(E3:E12)</f>
        <v>1485470.9286559883</v>
      </c>
    </row>
  </sheetData>
  <mergeCells count="2">
    <mergeCell ref="A1:N1"/>
    <mergeCell ref="A15:N1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A13" workbookViewId="0">
      <selection activeCell="A37" sqref="A37:I37"/>
    </sheetView>
  </sheetViews>
  <sheetFormatPr defaultRowHeight="15" x14ac:dyDescent="0.25"/>
  <cols>
    <col min="1" max="1" width="20.42578125" customWidth="1"/>
    <col min="2" max="2" width="21.7109375" customWidth="1"/>
    <col min="3" max="3" width="24.140625" customWidth="1"/>
    <col min="4" max="4" width="29.7109375" customWidth="1"/>
    <col min="5" max="5" width="32" customWidth="1"/>
    <col min="6" max="6" width="23.7109375" customWidth="1"/>
    <col min="7" max="7" width="29" customWidth="1"/>
    <col min="8" max="8" width="31.140625" customWidth="1"/>
    <col min="9" max="9" width="30.7109375" customWidth="1"/>
    <col min="10" max="10" width="19.5703125" customWidth="1"/>
    <col min="11" max="11" width="17.5703125" customWidth="1"/>
    <col min="12" max="12" width="18.85546875" customWidth="1"/>
    <col min="13" max="13" width="36.140625" customWidth="1"/>
  </cols>
  <sheetData>
    <row r="1" spans="1:13" ht="30" customHeight="1" x14ac:dyDescent="0.25">
      <c r="A1" s="22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.75" x14ac:dyDescent="0.25">
      <c r="A2" s="4" t="s">
        <v>18</v>
      </c>
      <c r="B2" s="4" t="s">
        <v>19</v>
      </c>
      <c r="C2" s="4" t="s">
        <v>20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21</v>
      </c>
      <c r="I2" s="4" t="s">
        <v>71</v>
      </c>
      <c r="J2" s="17" t="s">
        <v>27</v>
      </c>
      <c r="K2" s="17" t="s">
        <v>63</v>
      </c>
      <c r="L2" s="17" t="s">
        <v>87</v>
      </c>
      <c r="M2" s="17" t="s">
        <v>64</v>
      </c>
    </row>
    <row r="3" spans="1:13" ht="14.45" x14ac:dyDescent="0.3">
      <c r="A3" s="9" t="s">
        <v>23</v>
      </c>
      <c r="B3" s="9">
        <v>600</v>
      </c>
      <c r="C3" s="9">
        <f>C27</f>
        <v>450</v>
      </c>
      <c r="D3" s="10">
        <v>23.333333333300001</v>
      </c>
      <c r="E3" s="10">
        <f>C3*E15</f>
        <v>13502.99999998071</v>
      </c>
      <c r="F3" s="9">
        <v>0.14000000000000001</v>
      </c>
      <c r="G3" s="10">
        <f>E3*F3</f>
        <v>1890.4199999972996</v>
      </c>
      <c r="H3" s="10">
        <f>E3+G3</f>
        <v>15393.419999978008</v>
      </c>
      <c r="I3" s="9" t="s">
        <v>60</v>
      </c>
      <c r="J3" s="18">
        <f>B3*D3</f>
        <v>13999.99999998</v>
      </c>
      <c r="K3" s="18">
        <f>E3*C3</f>
        <v>6076349.9999913191</v>
      </c>
      <c r="L3" s="18">
        <f>G3*C3</f>
        <v>850688.99999878486</v>
      </c>
      <c r="M3" s="18">
        <f>H3*C3</f>
        <v>6927038.9999901038</v>
      </c>
    </row>
    <row r="4" spans="1:13" x14ac:dyDescent="0.25">
      <c r="A4" s="9" t="s">
        <v>59</v>
      </c>
      <c r="B4" s="9">
        <v>200</v>
      </c>
      <c r="C4" s="9">
        <f t="shared" ref="C4:C13" si="0">C28</f>
        <v>150</v>
      </c>
      <c r="D4" s="10">
        <v>474.41059999999999</v>
      </c>
      <c r="E4" s="10">
        <f t="shared" ref="E4:E13" si="1">C4*E16</f>
        <v>91513.804739999992</v>
      </c>
      <c r="F4" s="9">
        <v>0.14000000000000001</v>
      </c>
      <c r="G4" s="10">
        <f t="shared" ref="G4:G13" si="2">E4*F4</f>
        <v>12811.932663600001</v>
      </c>
      <c r="H4" s="10">
        <f t="shared" ref="H4:H13" si="3">E4+G4</f>
        <v>104325.7374036</v>
      </c>
      <c r="I4" s="9" t="s">
        <v>75</v>
      </c>
      <c r="J4" s="18">
        <f>B4*D4</f>
        <v>94882.12</v>
      </c>
      <c r="K4" s="18">
        <f t="shared" ref="K4:K13" si="4">E4*C4</f>
        <v>13727070.710999999</v>
      </c>
      <c r="L4" s="18">
        <f t="shared" ref="L4:L13" si="5">G4*C4</f>
        <v>1921789.8995400001</v>
      </c>
      <c r="M4" s="18">
        <f t="shared" ref="M4:M13" si="6">H4*C4</f>
        <v>15648860.610539999</v>
      </c>
    </row>
    <row r="5" spans="1:13" x14ac:dyDescent="0.25">
      <c r="A5" s="9" t="s">
        <v>61</v>
      </c>
      <c r="B5" s="9">
        <v>1000</v>
      </c>
      <c r="C5" s="9">
        <f t="shared" si="0"/>
        <v>950</v>
      </c>
      <c r="D5" s="10">
        <v>463.54320000000001</v>
      </c>
      <c r="E5" s="10">
        <f t="shared" si="1"/>
        <v>566310.72744000005</v>
      </c>
      <c r="F5" s="9">
        <v>0.14000000000000001</v>
      </c>
      <c r="G5" s="10">
        <f t="shared" si="2"/>
        <v>79283.501841600009</v>
      </c>
      <c r="H5" s="10">
        <f t="shared" si="3"/>
        <v>645594.2292816001</v>
      </c>
      <c r="I5" s="9" t="s">
        <v>76</v>
      </c>
      <c r="J5" s="18">
        <f t="shared" ref="J5:J13" si="7">B5*D5</f>
        <v>463543.2</v>
      </c>
      <c r="K5" s="18">
        <f t="shared" si="4"/>
        <v>537995191.06800008</v>
      </c>
      <c r="L5" s="18">
        <f t="shared" si="5"/>
        <v>75319326.749520004</v>
      </c>
      <c r="M5" s="18">
        <f t="shared" si="6"/>
        <v>613314517.81752014</v>
      </c>
    </row>
    <row r="6" spans="1:13" ht="14.45" x14ac:dyDescent="0.3">
      <c r="A6" s="9" t="s">
        <v>62</v>
      </c>
      <c r="B6" s="9">
        <v>200</v>
      </c>
      <c r="C6" s="9">
        <f>C30</f>
        <v>190</v>
      </c>
      <c r="D6" s="10">
        <v>5427.7079999999996</v>
      </c>
      <c r="E6" s="10">
        <f t="shared" si="1"/>
        <v>1326206.1727199997</v>
      </c>
      <c r="F6" s="9">
        <v>0.14000000000000001</v>
      </c>
      <c r="G6" s="10">
        <f t="shared" si="2"/>
        <v>185668.86418079998</v>
      </c>
      <c r="H6" s="10">
        <f t="shared" si="3"/>
        <v>1511875.0369007997</v>
      </c>
      <c r="I6" s="9" t="s">
        <v>77</v>
      </c>
      <c r="J6" s="18">
        <f t="shared" si="7"/>
        <v>1085541.5999999999</v>
      </c>
      <c r="K6" s="18">
        <f t="shared" si="4"/>
        <v>251979172.81679994</v>
      </c>
      <c r="L6" s="18">
        <f t="shared" si="5"/>
        <v>35277084.194351994</v>
      </c>
      <c r="M6" s="18">
        <f t="shared" si="6"/>
        <v>287256257.01115197</v>
      </c>
    </row>
    <row r="7" spans="1:13" ht="14.45" x14ac:dyDescent="0.3">
      <c r="A7" s="9" t="s">
        <v>85</v>
      </c>
      <c r="B7" s="9">
        <v>5000</v>
      </c>
      <c r="C7" s="9">
        <f>C31</f>
        <v>4950</v>
      </c>
      <c r="D7" s="10">
        <v>429.70240000000001</v>
      </c>
      <c r="E7" s="10">
        <f t="shared" si="1"/>
        <v>2735356.5676800003</v>
      </c>
      <c r="F7" s="9">
        <v>0.14000000000000001</v>
      </c>
      <c r="G7" s="10">
        <f t="shared" si="2"/>
        <v>382949.91947520006</v>
      </c>
      <c r="H7" s="10">
        <f t="shared" si="3"/>
        <v>3118306.4871552004</v>
      </c>
      <c r="I7" s="9" t="s">
        <v>77</v>
      </c>
      <c r="J7" s="18">
        <f t="shared" si="7"/>
        <v>2148512</v>
      </c>
      <c r="K7" s="18">
        <f t="shared" si="4"/>
        <v>13540015010.016001</v>
      </c>
      <c r="L7" s="18">
        <f t="shared" si="5"/>
        <v>1895602101.4022403</v>
      </c>
      <c r="M7" s="18">
        <f t="shared" si="6"/>
        <v>15435617111.418242</v>
      </c>
    </row>
    <row r="8" spans="1:13" ht="14.45" x14ac:dyDescent="0.3">
      <c r="A8" s="9" t="s">
        <v>72</v>
      </c>
      <c r="B8" s="9">
        <v>300</v>
      </c>
      <c r="C8" s="9">
        <f t="shared" si="0"/>
        <v>288</v>
      </c>
      <c r="D8" s="10">
        <v>204.166666666</v>
      </c>
      <c r="E8" s="10">
        <f t="shared" si="1"/>
        <v>75616.799999753071</v>
      </c>
      <c r="F8" s="9">
        <v>0.14000000000000001</v>
      </c>
      <c r="G8" s="10">
        <f t="shared" si="2"/>
        <v>10586.351999965431</v>
      </c>
      <c r="H8" s="10">
        <f t="shared" si="3"/>
        <v>86203.15199971851</v>
      </c>
      <c r="I8" s="9" t="s">
        <v>60</v>
      </c>
      <c r="J8" s="18">
        <f t="shared" si="7"/>
        <v>61249.999999799998</v>
      </c>
      <c r="K8" s="18">
        <f t="shared" si="4"/>
        <v>21777638.399928883</v>
      </c>
      <c r="L8" s="18">
        <f t="shared" si="5"/>
        <v>3048869.3759900443</v>
      </c>
      <c r="M8" s="18">
        <f t="shared" si="6"/>
        <v>24826507.775918931</v>
      </c>
    </row>
    <row r="9" spans="1:13" ht="14.45" x14ac:dyDescent="0.3">
      <c r="A9" s="9" t="s">
        <v>73</v>
      </c>
      <c r="B9" s="9">
        <v>5000</v>
      </c>
      <c r="C9" s="9">
        <f t="shared" si="0"/>
        <v>4975</v>
      </c>
      <c r="D9" s="10">
        <v>1050.5</v>
      </c>
      <c r="E9" s="10">
        <f t="shared" si="1"/>
        <v>6720941.4249999998</v>
      </c>
      <c r="F9" s="9">
        <v>0.14000000000000001</v>
      </c>
      <c r="G9" s="10">
        <f t="shared" si="2"/>
        <v>940931.79950000008</v>
      </c>
      <c r="H9" s="10">
        <f t="shared" si="3"/>
        <v>7661873.2244999995</v>
      </c>
      <c r="I9" s="24" t="s">
        <v>77</v>
      </c>
      <c r="J9" s="18">
        <f t="shared" si="7"/>
        <v>5252500</v>
      </c>
      <c r="K9" s="18">
        <f t="shared" si="4"/>
        <v>33436683589.375</v>
      </c>
      <c r="L9" s="18">
        <f t="shared" si="5"/>
        <v>4681135702.5125008</v>
      </c>
      <c r="M9" s="18">
        <f t="shared" si="6"/>
        <v>38117819291.887497</v>
      </c>
    </row>
    <row r="10" spans="1:13" ht="14.45" x14ac:dyDescent="0.3">
      <c r="A10" s="9" t="s">
        <v>74</v>
      </c>
      <c r="B10" s="9">
        <v>5000</v>
      </c>
      <c r="C10" s="9">
        <f t="shared" si="0"/>
        <v>4975</v>
      </c>
      <c r="D10" s="10">
        <v>984.03319999999997</v>
      </c>
      <c r="E10" s="10">
        <f>C10*E22</f>
        <v>6295696.8086200003</v>
      </c>
      <c r="F10" s="9">
        <v>0.14000000000000001</v>
      </c>
      <c r="G10" s="10">
        <f t="shared" si="2"/>
        <v>881397.55320680013</v>
      </c>
      <c r="H10" s="10">
        <f t="shared" si="3"/>
        <v>7177094.3618268007</v>
      </c>
      <c r="I10" s="9" t="s">
        <v>77</v>
      </c>
      <c r="J10" s="18">
        <f t="shared" si="7"/>
        <v>4920166</v>
      </c>
      <c r="K10" s="18">
        <f t="shared" si="4"/>
        <v>31321091622.884502</v>
      </c>
      <c r="L10" s="18">
        <f t="shared" si="5"/>
        <v>4384952827.2038307</v>
      </c>
      <c r="M10" s="18">
        <f t="shared" si="6"/>
        <v>35706044450.088333</v>
      </c>
    </row>
    <row r="11" spans="1:13" ht="14.45" x14ac:dyDescent="0.3">
      <c r="A11" s="9" t="s">
        <v>84</v>
      </c>
      <c r="B11" s="9">
        <v>20000</v>
      </c>
      <c r="C11" s="9">
        <f t="shared" si="0"/>
        <v>19990</v>
      </c>
      <c r="D11" s="10">
        <v>585.95699999999999</v>
      </c>
      <c r="E11" s="10">
        <f t="shared" si="1"/>
        <v>15063278.63298</v>
      </c>
      <c r="F11" s="9">
        <v>0.14000000000000001</v>
      </c>
      <c r="G11" s="10">
        <f t="shared" si="2"/>
        <v>2108859.0086172004</v>
      </c>
      <c r="H11" s="10">
        <f t="shared" si="3"/>
        <v>17172137.6415972</v>
      </c>
      <c r="I11" s="9" t="s">
        <v>77</v>
      </c>
      <c r="J11" s="18">
        <f t="shared" si="7"/>
        <v>11719140</v>
      </c>
      <c r="K11" s="18">
        <f t="shared" si="4"/>
        <v>301114939873.2702</v>
      </c>
      <c r="L11" s="18">
        <f t="shared" si="5"/>
        <v>42156091582.257835</v>
      </c>
      <c r="M11" s="18">
        <f t="shared" si="6"/>
        <v>343271031455.52802</v>
      </c>
    </row>
    <row r="12" spans="1:13" ht="14.45" x14ac:dyDescent="0.3">
      <c r="A12" s="9" t="s">
        <v>86</v>
      </c>
      <c r="B12" s="9">
        <v>1000</v>
      </c>
      <c r="C12" s="9">
        <f t="shared" si="0"/>
        <v>990</v>
      </c>
      <c r="D12" s="10">
        <v>399.565</v>
      </c>
      <c r="E12" s="10">
        <f t="shared" si="1"/>
        <v>508702.18410000001</v>
      </c>
      <c r="F12" s="9">
        <v>0.14000000000000001</v>
      </c>
      <c r="G12" s="10">
        <f t="shared" si="2"/>
        <v>71218.305774000008</v>
      </c>
      <c r="H12" s="10">
        <f t="shared" si="3"/>
        <v>579920.48987399996</v>
      </c>
      <c r="I12" s="9" t="s">
        <v>77</v>
      </c>
      <c r="J12" s="18">
        <f t="shared" si="7"/>
        <v>399565</v>
      </c>
      <c r="K12" s="18">
        <f t="shared" si="4"/>
        <v>503615162.259</v>
      </c>
      <c r="L12" s="18">
        <f t="shared" si="5"/>
        <v>70506122.716260001</v>
      </c>
      <c r="M12" s="18">
        <f t="shared" si="6"/>
        <v>574121284.97526002</v>
      </c>
    </row>
    <row r="13" spans="1:13" ht="14.45" x14ac:dyDescent="0.3">
      <c r="A13" s="9"/>
      <c r="B13" s="9"/>
      <c r="C13" s="9">
        <f t="shared" si="0"/>
        <v>0</v>
      </c>
      <c r="D13" s="10"/>
      <c r="E13" s="10">
        <f t="shared" si="1"/>
        <v>0</v>
      </c>
      <c r="F13" s="9">
        <v>0.14000000000000001</v>
      </c>
      <c r="G13" s="10">
        <f t="shared" si="2"/>
        <v>0</v>
      </c>
      <c r="H13" s="10">
        <f t="shared" si="3"/>
        <v>0</v>
      </c>
      <c r="I13" s="9"/>
      <c r="J13" s="18">
        <f t="shared" si="7"/>
        <v>0</v>
      </c>
      <c r="K13" s="18">
        <f t="shared" si="4"/>
        <v>0</v>
      </c>
      <c r="L13" s="18">
        <f t="shared" si="5"/>
        <v>0</v>
      </c>
      <c r="M13" s="18">
        <f t="shared" si="6"/>
        <v>0</v>
      </c>
    </row>
    <row r="14" spans="1:13" ht="15.6" x14ac:dyDescent="0.3">
      <c r="A14" s="5" t="str">
        <f>A2</f>
        <v>Produto</v>
      </c>
      <c r="B14" s="5" t="str">
        <f>B2</f>
        <v>Quantidade Compra</v>
      </c>
      <c r="C14" s="5" t="str">
        <f>C2</f>
        <v>Quantidade Vendidas</v>
      </c>
      <c r="D14" s="5" t="str">
        <f>D2</f>
        <v>Preço da Compra da Unidade</v>
      </c>
      <c r="E14" s="5" t="str">
        <f>E2</f>
        <v>Preço da Venda da Unidade</v>
      </c>
      <c r="F14" s="5" t="s">
        <v>69</v>
      </c>
      <c r="G14" s="5" t="s">
        <v>70</v>
      </c>
      <c r="H14" s="5" t="s">
        <v>22</v>
      </c>
      <c r="I14" s="5" t="s">
        <v>2</v>
      </c>
      <c r="J14" s="25"/>
      <c r="K14" s="25"/>
      <c r="L14" s="25"/>
      <c r="M14" s="25"/>
    </row>
    <row r="15" spans="1:13" ht="14.45" x14ac:dyDescent="0.3">
      <c r="A15" s="7" t="str">
        <f>A3</f>
        <v>Omo pequeno Ultra</v>
      </c>
      <c r="B15" s="7">
        <f>B3</f>
        <v>600</v>
      </c>
      <c r="C15" s="7">
        <f>C3</f>
        <v>450</v>
      </c>
      <c r="D15" s="8">
        <f>D3</f>
        <v>23.333333333300001</v>
      </c>
      <c r="E15" s="8">
        <f>D3+G15</f>
        <v>30.006666666623801</v>
      </c>
      <c r="F15" s="9">
        <v>0.28599999999999998</v>
      </c>
      <c r="G15" s="8">
        <f>D3*F15</f>
        <v>6.6733333333237992</v>
      </c>
      <c r="H15" s="8">
        <f>C15*G15</f>
        <v>3002.9999999957095</v>
      </c>
      <c r="I15" s="9" t="str">
        <f>I3</f>
        <v>06.01.2023</v>
      </c>
    </row>
    <row r="16" spans="1:13" ht="14.45" x14ac:dyDescent="0.3">
      <c r="A16" s="7" t="str">
        <f t="shared" ref="A16:D25" si="8">A4</f>
        <v xml:space="preserve"> Açúcar - Branco</v>
      </c>
      <c r="B16" s="7">
        <f t="shared" si="8"/>
        <v>200</v>
      </c>
      <c r="C16" s="7">
        <f>C4</f>
        <v>150</v>
      </c>
      <c r="D16" s="8">
        <f t="shared" si="8"/>
        <v>474.41059999999999</v>
      </c>
      <c r="E16" s="8">
        <f t="shared" ref="E16:E25" si="9">D4+G16</f>
        <v>610.09203159999993</v>
      </c>
      <c r="F16" s="9">
        <v>0.28599999999999998</v>
      </c>
      <c r="G16" s="8">
        <f t="shared" ref="G16:G25" si="10">D4*F16</f>
        <v>135.6814316</v>
      </c>
      <c r="H16" s="8">
        <f t="shared" ref="H16:H25" si="11">C16*G16</f>
        <v>20352.214739999999</v>
      </c>
      <c r="I16" s="9" t="str">
        <f t="shared" ref="I16:I25" si="12">I4</f>
        <v xml:space="preserve"> 01 .11.2021</v>
      </c>
    </row>
    <row r="17" spans="1:9" ht="14.45" x14ac:dyDescent="0.3">
      <c r="A17" s="7" t="str">
        <f t="shared" si="8"/>
        <v>Açúcar - Branco</v>
      </c>
      <c r="B17" s="7">
        <f t="shared" si="8"/>
        <v>1000</v>
      </c>
      <c r="C17" s="7">
        <f t="shared" si="8"/>
        <v>950</v>
      </c>
      <c r="D17" s="8">
        <f t="shared" si="8"/>
        <v>463.54320000000001</v>
      </c>
      <c r="E17" s="8">
        <f t="shared" si="9"/>
        <v>596.11655519999999</v>
      </c>
      <c r="F17" s="9">
        <v>0.28599999999999998</v>
      </c>
      <c r="G17" s="8">
        <f t="shared" si="10"/>
        <v>132.57335519999998</v>
      </c>
      <c r="H17" s="8">
        <f t="shared" si="11"/>
        <v>125944.68743999998</v>
      </c>
      <c r="I17" s="9" t="str">
        <f t="shared" si="12"/>
        <v>01.12.2021</v>
      </c>
    </row>
    <row r="18" spans="1:9" ht="14.45" x14ac:dyDescent="0.3">
      <c r="A18" s="7" t="str">
        <f t="shared" si="8"/>
        <v>Carne - Pojadouro</v>
      </c>
      <c r="B18" s="7">
        <f t="shared" si="8"/>
        <v>200</v>
      </c>
      <c r="C18" s="7">
        <f t="shared" si="8"/>
        <v>190</v>
      </c>
      <c r="D18" s="8">
        <f t="shared" si="8"/>
        <v>5427.7079999999996</v>
      </c>
      <c r="E18" s="8">
        <f t="shared" si="9"/>
        <v>6980.0324879999989</v>
      </c>
      <c r="F18" s="9">
        <v>0.28599999999999998</v>
      </c>
      <c r="G18" s="8">
        <f t="shared" si="10"/>
        <v>1552.3244879999997</v>
      </c>
      <c r="H18" s="8">
        <f t="shared" si="11"/>
        <v>294941.65271999995</v>
      </c>
      <c r="I18" s="9" t="str">
        <f t="shared" si="12"/>
        <v>01.11.2021</v>
      </c>
    </row>
    <row r="19" spans="1:9" ht="14.45" x14ac:dyDescent="0.3">
      <c r="A19" s="7" t="str">
        <f t="shared" si="8"/>
        <v>Farinha de trigo</v>
      </c>
      <c r="B19" s="7">
        <f t="shared" si="8"/>
        <v>5000</v>
      </c>
      <c r="C19" s="7">
        <f>C7</f>
        <v>4950</v>
      </c>
      <c r="D19" s="8">
        <f t="shared" si="8"/>
        <v>429.70240000000001</v>
      </c>
      <c r="E19" s="8">
        <f t="shared" si="9"/>
        <v>552.59728640000003</v>
      </c>
      <c r="F19" s="9">
        <v>0.28599999999999998</v>
      </c>
      <c r="G19" s="8">
        <f t="shared" si="10"/>
        <v>122.89488639999999</v>
      </c>
      <c r="H19" s="8">
        <f t="shared" si="11"/>
        <v>608329.68767999997</v>
      </c>
      <c r="I19" s="9" t="str">
        <f t="shared" si="12"/>
        <v>01.11.2021</v>
      </c>
    </row>
    <row r="20" spans="1:9" ht="14.45" x14ac:dyDescent="0.3">
      <c r="A20" s="7" t="str">
        <f t="shared" si="8"/>
        <v>Omo grande AMA</v>
      </c>
      <c r="B20" s="7">
        <f t="shared" si="8"/>
        <v>300</v>
      </c>
      <c r="C20" s="7">
        <f t="shared" si="8"/>
        <v>288</v>
      </c>
      <c r="D20" s="8">
        <f t="shared" si="8"/>
        <v>204.166666666</v>
      </c>
      <c r="E20" s="8">
        <f t="shared" si="9"/>
        <v>262.55833333247597</v>
      </c>
      <c r="F20" s="9">
        <v>0.28599999999999998</v>
      </c>
      <c r="G20" s="8">
        <f t="shared" si="10"/>
        <v>58.391666666475992</v>
      </c>
      <c r="H20" s="8">
        <f t="shared" si="11"/>
        <v>16816.799999945084</v>
      </c>
      <c r="I20" s="9" t="str">
        <f t="shared" si="12"/>
        <v>06.01.2023</v>
      </c>
    </row>
    <row r="21" spans="1:9" ht="14.45" x14ac:dyDescent="0.3">
      <c r="A21" s="7" t="str">
        <f t="shared" si="8"/>
        <v>Feijão - Catarino</v>
      </c>
      <c r="B21" s="7">
        <f t="shared" si="8"/>
        <v>5000</v>
      </c>
      <c r="C21" s="7">
        <f t="shared" si="8"/>
        <v>4975</v>
      </c>
      <c r="D21" s="8">
        <f t="shared" si="8"/>
        <v>1050.5</v>
      </c>
      <c r="E21" s="8">
        <f t="shared" si="9"/>
        <v>1350.943</v>
      </c>
      <c r="F21" s="9">
        <v>0.28599999999999998</v>
      </c>
      <c r="G21" s="8">
        <f t="shared" si="10"/>
        <v>300.44299999999998</v>
      </c>
      <c r="H21" s="8">
        <f t="shared" si="11"/>
        <v>1494703.9249999998</v>
      </c>
      <c r="I21" s="9" t="str">
        <f t="shared" si="12"/>
        <v>01.11.2021</v>
      </c>
    </row>
    <row r="22" spans="1:9" ht="14.45" x14ac:dyDescent="0.3">
      <c r="A22" s="7" t="str">
        <f t="shared" si="8"/>
        <v>Feijão - Manteiga</v>
      </c>
      <c r="B22" s="7">
        <f>B10</f>
        <v>5000</v>
      </c>
      <c r="C22" s="7">
        <f t="shared" si="8"/>
        <v>4975</v>
      </c>
      <c r="D22" s="8">
        <f t="shared" si="8"/>
        <v>984.03319999999997</v>
      </c>
      <c r="E22" s="8">
        <f t="shared" si="9"/>
        <v>1265.4666952</v>
      </c>
      <c r="F22" s="9">
        <v>0.28599999999999998</v>
      </c>
      <c r="G22" s="8">
        <f t="shared" si="10"/>
        <v>281.43349519999998</v>
      </c>
      <c r="H22" s="8">
        <f t="shared" si="11"/>
        <v>1400131.6386199999</v>
      </c>
      <c r="I22" s="9" t="str">
        <f t="shared" si="12"/>
        <v>01.11.2021</v>
      </c>
    </row>
    <row r="23" spans="1:9" ht="14.45" x14ac:dyDescent="0.3">
      <c r="A23" s="7" t="str">
        <f t="shared" si="8"/>
        <v>Cebola</v>
      </c>
      <c r="B23" s="7">
        <f>B11</f>
        <v>20000</v>
      </c>
      <c r="C23" s="7">
        <f t="shared" si="8"/>
        <v>19990</v>
      </c>
      <c r="D23" s="8">
        <f t="shared" si="8"/>
        <v>585.95699999999999</v>
      </c>
      <c r="E23" s="8">
        <f t="shared" si="9"/>
        <v>753.54070200000001</v>
      </c>
      <c r="F23" s="9">
        <v>0.28599999999999998</v>
      </c>
      <c r="G23" s="8">
        <f t="shared" si="10"/>
        <v>167.58370199999999</v>
      </c>
      <c r="H23" s="8">
        <f t="shared" si="11"/>
        <v>3349998.2029799996</v>
      </c>
      <c r="I23" s="9" t="str">
        <f>I11</f>
        <v>01.11.2021</v>
      </c>
    </row>
    <row r="24" spans="1:9" ht="14.45" x14ac:dyDescent="0.3">
      <c r="A24" s="7" t="str">
        <f t="shared" si="8"/>
        <v>Sal de Cozinha</v>
      </c>
      <c r="B24" s="7">
        <f t="shared" si="8"/>
        <v>1000</v>
      </c>
      <c r="C24" s="7">
        <f t="shared" si="8"/>
        <v>990</v>
      </c>
      <c r="D24" s="8">
        <f t="shared" si="8"/>
        <v>399.565</v>
      </c>
      <c r="E24" s="8">
        <f t="shared" si="9"/>
        <v>513.84059000000002</v>
      </c>
      <c r="F24" s="9">
        <v>0.28599999999999998</v>
      </c>
      <c r="G24" s="8">
        <f t="shared" si="10"/>
        <v>114.27558999999999</v>
      </c>
      <c r="H24" s="8">
        <f t="shared" si="11"/>
        <v>113132.83409999999</v>
      </c>
      <c r="I24" s="9" t="str">
        <f t="shared" si="12"/>
        <v>01.11.2021</v>
      </c>
    </row>
    <row r="25" spans="1:9" ht="14.45" x14ac:dyDescent="0.3">
      <c r="A25" s="7">
        <f t="shared" si="8"/>
        <v>0</v>
      </c>
      <c r="B25" s="7">
        <f t="shared" si="8"/>
        <v>0</v>
      </c>
      <c r="C25" s="7">
        <f t="shared" si="8"/>
        <v>0</v>
      </c>
      <c r="D25" s="8">
        <f t="shared" si="8"/>
        <v>0</v>
      </c>
      <c r="E25" s="8">
        <f t="shared" si="9"/>
        <v>0</v>
      </c>
      <c r="F25" s="9">
        <v>0.28599999999999998</v>
      </c>
      <c r="G25" s="8">
        <f t="shared" si="10"/>
        <v>0</v>
      </c>
      <c r="H25" s="8">
        <f t="shared" si="11"/>
        <v>0</v>
      </c>
      <c r="I25" s="9">
        <f t="shared" si="12"/>
        <v>0</v>
      </c>
    </row>
    <row r="26" spans="1:9" ht="15.6" x14ac:dyDescent="0.3">
      <c r="A26" s="6" t="str">
        <f>A2</f>
        <v>Produto</v>
      </c>
      <c r="B26" s="6" t="s">
        <v>25</v>
      </c>
      <c r="C26" s="6" t="s">
        <v>26</v>
      </c>
      <c r="D26" s="6" t="s">
        <v>78</v>
      </c>
      <c r="E26" s="6" t="s">
        <v>79</v>
      </c>
      <c r="F26" s="6" t="str">
        <f>F2</f>
        <v>Iva ( % ) da Unidade</v>
      </c>
      <c r="G26" s="6" t="str">
        <f>G2</f>
        <v>Valor do Iva da Unidade</v>
      </c>
      <c r="H26" s="6" t="s">
        <v>28</v>
      </c>
      <c r="I26" s="6" t="s">
        <v>2</v>
      </c>
    </row>
    <row r="27" spans="1:9" x14ac:dyDescent="0.25">
      <c r="A27" s="2" t="str">
        <f>A3</f>
        <v>Omo pequeno Ultra</v>
      </c>
      <c r="B27" s="2">
        <f>B3-C27</f>
        <v>150</v>
      </c>
      <c r="C27" s="2">
        <v>450</v>
      </c>
      <c r="D27" s="3">
        <f>E15</f>
        <v>30.006666666623801</v>
      </c>
      <c r="E27" s="3">
        <f>C27*D27</f>
        <v>13502.99999998071</v>
      </c>
      <c r="F27" s="1">
        <f>F3</f>
        <v>0.14000000000000001</v>
      </c>
      <c r="G27" s="3">
        <f>G3</f>
        <v>1890.4199999972996</v>
      </c>
      <c r="H27" s="3">
        <f>G27*C27</f>
        <v>850688.99999878486</v>
      </c>
      <c r="I27" s="9" t="s">
        <v>60</v>
      </c>
    </row>
    <row r="28" spans="1:9" x14ac:dyDescent="0.25">
      <c r="A28" s="2" t="str">
        <f t="shared" ref="A28:A36" si="13">A4</f>
        <v xml:space="preserve"> Açúcar - Branco</v>
      </c>
      <c r="B28" s="2">
        <f t="shared" ref="B28:B36" si="14">B4-C28</f>
        <v>50</v>
      </c>
      <c r="C28" s="2">
        <v>150</v>
      </c>
      <c r="D28" s="3">
        <f t="shared" ref="D28:D36" si="15">E16</f>
        <v>610.09203159999993</v>
      </c>
      <c r="E28" s="3">
        <f t="shared" ref="E28:E36" si="16">C28*D28</f>
        <v>91513.804739999992</v>
      </c>
      <c r="F28" s="1">
        <f t="shared" ref="F28:G36" si="17">F4</f>
        <v>0.14000000000000001</v>
      </c>
      <c r="G28" s="3">
        <f t="shared" si="17"/>
        <v>12811.932663600001</v>
      </c>
      <c r="H28" s="3">
        <f t="shared" ref="H28:H36" si="18">G28*C28</f>
        <v>1921789.8995400001</v>
      </c>
      <c r="I28" s="9" t="s">
        <v>80</v>
      </c>
    </row>
    <row r="29" spans="1:9" x14ac:dyDescent="0.25">
      <c r="A29" s="2" t="str">
        <f t="shared" si="13"/>
        <v>Açúcar - Branco</v>
      </c>
      <c r="B29" s="2">
        <f t="shared" si="14"/>
        <v>50</v>
      </c>
      <c r="C29" s="2">
        <v>950</v>
      </c>
      <c r="D29" s="3">
        <f t="shared" si="15"/>
        <v>596.11655519999999</v>
      </c>
      <c r="E29" s="3">
        <f t="shared" si="16"/>
        <v>566310.72744000005</v>
      </c>
      <c r="F29" s="1">
        <f t="shared" si="17"/>
        <v>0.14000000000000001</v>
      </c>
      <c r="G29" s="3">
        <f t="shared" si="17"/>
        <v>79283.501841600009</v>
      </c>
      <c r="H29" s="3">
        <f t="shared" si="18"/>
        <v>75319326.749520004</v>
      </c>
      <c r="I29" s="9" t="s">
        <v>81</v>
      </c>
    </row>
    <row r="30" spans="1:9" x14ac:dyDescent="0.25">
      <c r="A30" s="2" t="str">
        <f t="shared" si="13"/>
        <v>Carne - Pojadouro</v>
      </c>
      <c r="B30" s="2">
        <f t="shared" si="14"/>
        <v>10</v>
      </c>
      <c r="C30" s="2">
        <v>190</v>
      </c>
      <c r="D30" s="3">
        <f t="shared" si="15"/>
        <v>6980.0324879999989</v>
      </c>
      <c r="E30" s="3">
        <f t="shared" si="16"/>
        <v>1326206.1727199997</v>
      </c>
      <c r="F30" s="1">
        <f t="shared" si="17"/>
        <v>0.14000000000000001</v>
      </c>
      <c r="G30" s="3">
        <f t="shared" si="17"/>
        <v>185668.86418079998</v>
      </c>
      <c r="H30" s="3">
        <f t="shared" si="18"/>
        <v>35277084.194351994</v>
      </c>
      <c r="I30" s="9" t="s">
        <v>82</v>
      </c>
    </row>
    <row r="31" spans="1:9" x14ac:dyDescent="0.25">
      <c r="A31" s="2" t="str">
        <f t="shared" si="13"/>
        <v>Farinha de trigo</v>
      </c>
      <c r="B31" s="2">
        <f t="shared" si="14"/>
        <v>50</v>
      </c>
      <c r="C31" s="2">
        <v>4950</v>
      </c>
      <c r="D31" s="3">
        <f t="shared" si="15"/>
        <v>552.59728640000003</v>
      </c>
      <c r="E31" s="3">
        <f t="shared" si="16"/>
        <v>2735356.5676800003</v>
      </c>
      <c r="F31" s="1">
        <f t="shared" si="17"/>
        <v>0.14000000000000001</v>
      </c>
      <c r="G31" s="3">
        <f t="shared" si="17"/>
        <v>382949.91947520006</v>
      </c>
      <c r="H31" s="3">
        <f t="shared" si="18"/>
        <v>1895602101.4022403</v>
      </c>
      <c r="I31" s="9" t="s">
        <v>83</v>
      </c>
    </row>
    <row r="32" spans="1:9" x14ac:dyDescent="0.25">
      <c r="A32" s="2" t="str">
        <f t="shared" si="13"/>
        <v>Omo grande AMA</v>
      </c>
      <c r="B32" s="2">
        <f t="shared" si="14"/>
        <v>12</v>
      </c>
      <c r="C32" s="2">
        <v>288</v>
      </c>
      <c r="D32" s="3">
        <f t="shared" si="15"/>
        <v>262.55833333247597</v>
      </c>
      <c r="E32" s="3">
        <f t="shared" si="16"/>
        <v>75616.799999753071</v>
      </c>
      <c r="F32" s="1">
        <f t="shared" si="17"/>
        <v>0.14000000000000001</v>
      </c>
      <c r="G32" s="3">
        <f t="shared" si="17"/>
        <v>10586.351999965431</v>
      </c>
      <c r="H32" s="3">
        <f t="shared" si="18"/>
        <v>3048869.3759900443</v>
      </c>
      <c r="I32" s="2"/>
    </row>
    <row r="33" spans="1:9" x14ac:dyDescent="0.25">
      <c r="A33" s="2" t="str">
        <f t="shared" si="13"/>
        <v>Feijão - Catarino</v>
      </c>
      <c r="B33" s="2">
        <f t="shared" si="14"/>
        <v>25</v>
      </c>
      <c r="C33" s="2">
        <v>4975</v>
      </c>
      <c r="D33" s="3">
        <f t="shared" si="15"/>
        <v>1350.943</v>
      </c>
      <c r="E33" s="3">
        <f t="shared" si="16"/>
        <v>6720941.4249999998</v>
      </c>
      <c r="F33" s="1">
        <f t="shared" si="17"/>
        <v>0.14000000000000001</v>
      </c>
      <c r="G33" s="3">
        <f t="shared" si="17"/>
        <v>940931.79950000008</v>
      </c>
      <c r="H33" s="3">
        <f t="shared" si="18"/>
        <v>4681135702.5125008</v>
      </c>
      <c r="I33" s="2"/>
    </row>
    <row r="34" spans="1:9" x14ac:dyDescent="0.25">
      <c r="A34" s="2" t="str">
        <f t="shared" si="13"/>
        <v>Feijão - Manteiga</v>
      </c>
      <c r="B34" s="2">
        <f t="shared" si="14"/>
        <v>25</v>
      </c>
      <c r="C34" s="2">
        <v>4975</v>
      </c>
      <c r="D34" s="3">
        <f t="shared" si="15"/>
        <v>1265.4666952</v>
      </c>
      <c r="E34" s="3">
        <f t="shared" si="16"/>
        <v>6295696.8086200003</v>
      </c>
      <c r="F34" s="1">
        <f t="shared" si="17"/>
        <v>0.14000000000000001</v>
      </c>
      <c r="G34" s="3">
        <f t="shared" si="17"/>
        <v>881397.55320680013</v>
      </c>
      <c r="H34" s="3">
        <f t="shared" si="18"/>
        <v>4384952827.2038307</v>
      </c>
      <c r="I34" s="2"/>
    </row>
    <row r="35" spans="1:9" x14ac:dyDescent="0.25">
      <c r="A35" s="2" t="str">
        <f t="shared" si="13"/>
        <v>Cebola</v>
      </c>
      <c r="B35" s="2">
        <f t="shared" si="14"/>
        <v>10</v>
      </c>
      <c r="C35" s="2">
        <v>19990</v>
      </c>
      <c r="D35" s="3">
        <f t="shared" si="15"/>
        <v>753.54070200000001</v>
      </c>
      <c r="E35" s="3">
        <f t="shared" si="16"/>
        <v>15063278.63298</v>
      </c>
      <c r="F35" s="1">
        <f t="shared" si="17"/>
        <v>0.14000000000000001</v>
      </c>
      <c r="G35" s="3">
        <f t="shared" si="17"/>
        <v>2108859.0086172004</v>
      </c>
      <c r="H35" s="3">
        <f t="shared" si="18"/>
        <v>42156091582.257835</v>
      </c>
      <c r="I35" s="2"/>
    </row>
    <row r="36" spans="1:9" x14ac:dyDescent="0.25">
      <c r="A36" s="2" t="str">
        <f t="shared" si="13"/>
        <v>Sal de Cozinha</v>
      </c>
      <c r="B36" s="2">
        <f t="shared" si="14"/>
        <v>10</v>
      </c>
      <c r="C36" s="2">
        <v>990</v>
      </c>
      <c r="D36" s="3">
        <f t="shared" si="15"/>
        <v>513.84059000000002</v>
      </c>
      <c r="E36" s="3">
        <f t="shared" si="16"/>
        <v>508702.18410000001</v>
      </c>
      <c r="F36" s="1">
        <f t="shared" si="17"/>
        <v>0.14000000000000001</v>
      </c>
      <c r="G36" s="3">
        <f t="shared" si="17"/>
        <v>71218.305774000008</v>
      </c>
      <c r="H36" s="3">
        <f t="shared" si="18"/>
        <v>70506122.716260001</v>
      </c>
      <c r="I36" s="2"/>
    </row>
    <row r="37" spans="1:9" x14ac:dyDescent="0.25">
      <c r="A37" s="21"/>
      <c r="B37" s="21"/>
      <c r="C37" s="21"/>
      <c r="D37" s="21"/>
      <c r="E37" s="21"/>
      <c r="F37" s="21"/>
      <c r="G37" s="21"/>
      <c r="H37" s="21"/>
      <c r="I37" s="21"/>
    </row>
  </sheetData>
  <mergeCells count="2">
    <mergeCell ref="A37:I37"/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D3" sqref="D3"/>
    </sheetView>
  </sheetViews>
  <sheetFormatPr defaultRowHeight="15" x14ac:dyDescent="0.25"/>
  <cols>
    <col min="1" max="1" width="24.5703125" customWidth="1"/>
    <col min="2" max="2" width="26.28515625" customWidth="1"/>
    <col min="3" max="3" width="27.140625" customWidth="1"/>
    <col min="4" max="4" width="42.140625" customWidth="1"/>
    <col min="5" max="5" width="24.85546875" customWidth="1"/>
    <col min="6" max="7" width="29.140625" customWidth="1"/>
    <col min="8" max="8" width="35" customWidth="1"/>
    <col min="9" max="9" width="26.28515625" customWidth="1"/>
    <col min="10" max="10" width="18.42578125" customWidth="1"/>
    <col min="11" max="11" width="48" customWidth="1"/>
  </cols>
  <sheetData>
    <row r="1" spans="1:11" ht="26.25" x14ac:dyDescent="0.4">
      <c r="A1" s="31" t="s">
        <v>106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ht="15.75" x14ac:dyDescent="0.25">
      <c r="A2" s="30" t="s">
        <v>88</v>
      </c>
      <c r="B2" s="30" t="s">
        <v>89</v>
      </c>
      <c r="C2" s="30" t="s">
        <v>97</v>
      </c>
      <c r="D2" s="30" t="s">
        <v>98</v>
      </c>
      <c r="E2" s="30" t="s">
        <v>99</v>
      </c>
      <c r="F2" s="30" t="s">
        <v>100</v>
      </c>
      <c r="G2" s="30" t="s">
        <v>102</v>
      </c>
      <c r="H2" s="30" t="s">
        <v>103</v>
      </c>
      <c r="I2" s="30" t="s">
        <v>101</v>
      </c>
      <c r="J2" s="30" t="s">
        <v>104</v>
      </c>
      <c r="K2" s="30" t="s">
        <v>105</v>
      </c>
    </row>
    <row r="3" spans="1:11" x14ac:dyDescent="0.25">
      <c r="A3" s="1">
        <v>1</v>
      </c>
      <c r="B3" s="1" t="s">
        <v>90</v>
      </c>
      <c r="C3" s="1">
        <v>5</v>
      </c>
      <c r="D3" s="1">
        <f>4*C3</f>
        <v>20</v>
      </c>
      <c r="E3" s="16">
        <v>0.25</v>
      </c>
      <c r="F3" s="16">
        <v>0.35416666666666669</v>
      </c>
      <c r="G3" s="16">
        <v>0.47916666666666669</v>
      </c>
      <c r="H3" s="16">
        <v>0.52083333333333337</v>
      </c>
      <c r="I3" s="16">
        <v>0.64583333333333337</v>
      </c>
      <c r="J3" s="1"/>
      <c r="K3" s="1">
        <v>0.25</v>
      </c>
    </row>
    <row r="4" spans="1:11" x14ac:dyDescent="0.25">
      <c r="A4" s="1">
        <v>2</v>
      </c>
      <c r="B4" s="1" t="s">
        <v>91</v>
      </c>
      <c r="C4" s="1">
        <v>7</v>
      </c>
      <c r="D4" s="1">
        <f t="shared" ref="D4:D9" si="0">4*C4</f>
        <v>28</v>
      </c>
      <c r="E4" s="32">
        <v>1</v>
      </c>
      <c r="F4" s="32">
        <v>1</v>
      </c>
      <c r="G4" s="1"/>
      <c r="H4" s="1"/>
      <c r="I4" s="1"/>
      <c r="J4" s="1"/>
      <c r="K4" s="1">
        <v>0.25</v>
      </c>
    </row>
    <row r="5" spans="1:11" x14ac:dyDescent="0.25">
      <c r="A5" s="1">
        <v>1</v>
      </c>
      <c r="B5" s="1" t="s">
        <v>92</v>
      </c>
      <c r="C5" s="1">
        <v>5</v>
      </c>
      <c r="D5" s="1">
        <f t="shared" si="0"/>
        <v>20</v>
      </c>
      <c r="E5" s="16">
        <v>0.29166666666666669</v>
      </c>
      <c r="F5" s="16">
        <v>0.27083333333333331</v>
      </c>
      <c r="G5" s="16">
        <v>0.4375</v>
      </c>
      <c r="H5" s="16">
        <v>0.47916666666666669</v>
      </c>
      <c r="I5" s="16">
        <v>0.5625</v>
      </c>
      <c r="J5" s="1"/>
      <c r="K5" s="1">
        <v>0.15</v>
      </c>
    </row>
    <row r="6" spans="1:11" x14ac:dyDescent="0.25">
      <c r="A6" s="1"/>
      <c r="B6" s="1" t="s">
        <v>93</v>
      </c>
      <c r="C6" s="1"/>
      <c r="D6" s="1">
        <f t="shared" si="0"/>
        <v>0</v>
      </c>
      <c r="E6" s="1"/>
      <c r="F6" s="1"/>
      <c r="G6" s="1"/>
      <c r="H6" s="1"/>
      <c r="I6" s="1"/>
      <c r="J6" s="1"/>
      <c r="K6" s="1">
        <v>0</v>
      </c>
    </row>
    <row r="7" spans="1:11" x14ac:dyDescent="0.25">
      <c r="A7" s="1"/>
      <c r="B7" s="1" t="s">
        <v>94</v>
      </c>
      <c r="C7" s="1"/>
      <c r="D7" s="1">
        <f t="shared" si="0"/>
        <v>0</v>
      </c>
      <c r="E7" s="1"/>
      <c r="F7" s="1"/>
      <c r="G7" s="1"/>
      <c r="H7" s="1"/>
      <c r="I7" s="1"/>
      <c r="J7" s="1"/>
      <c r="K7" s="1">
        <v>0</v>
      </c>
    </row>
    <row r="8" spans="1:11" x14ac:dyDescent="0.25">
      <c r="A8" s="1"/>
      <c r="B8" s="1" t="s">
        <v>95</v>
      </c>
      <c r="C8" s="1"/>
      <c r="D8" s="1">
        <f t="shared" si="0"/>
        <v>0</v>
      </c>
      <c r="E8" s="1"/>
      <c r="F8" s="1"/>
      <c r="G8" s="1"/>
      <c r="H8" s="1"/>
      <c r="I8" s="1"/>
      <c r="J8" s="1"/>
      <c r="K8" s="1">
        <v>0</v>
      </c>
    </row>
    <row r="9" spans="1:11" x14ac:dyDescent="0.25">
      <c r="A9" s="1">
        <v>1</v>
      </c>
      <c r="B9" s="1" t="s">
        <v>96</v>
      </c>
      <c r="C9" s="1">
        <v>5</v>
      </c>
      <c r="D9" s="1">
        <f t="shared" si="0"/>
        <v>20</v>
      </c>
      <c r="E9" s="16">
        <v>0.29166666666666669</v>
      </c>
      <c r="F9" s="16">
        <v>0.4375</v>
      </c>
      <c r="G9" s="16">
        <v>0.47916666666666669</v>
      </c>
      <c r="H9" s="16">
        <v>0.52083333333333337</v>
      </c>
      <c r="I9" s="16">
        <v>0.72916666666666663</v>
      </c>
      <c r="J9" s="1"/>
      <c r="K9" s="1">
        <v>0.35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Plano de Conta</vt:lpstr>
      <vt:lpstr>Valor do Plano de Conta</vt:lpstr>
      <vt:lpstr>Stock</vt:lpstr>
      <vt:lpstr>Gestão do Capital Humano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Lupossa</dc:creator>
  <cp:lastModifiedBy>Eliane</cp:lastModifiedBy>
  <dcterms:created xsi:type="dcterms:W3CDTF">2023-01-07T10:03:24Z</dcterms:created>
  <dcterms:modified xsi:type="dcterms:W3CDTF">2007-09-01T03:22:25Z</dcterms:modified>
</cp:coreProperties>
</file>