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duuag-my.sharepoint.com/personal/eduardoa_rodriguez_edu_uag_mx/Documents/Pruebas y validacion/UAG_Pruebas_Validacion/practica1/"/>
    </mc:Choice>
  </mc:AlternateContent>
  <xr:revisionPtr revIDLastSave="411" documentId="11_AD4D2F04E46CFB4ACB3E208D7D97DC9C693EDF17" xr6:coauthVersionLast="47" xr6:coauthVersionMax="47" xr10:uidLastSave="{0FB1ACD4-0684-43D3-B4E6-49D3E355E921}"/>
  <bookViews>
    <workbookView xWindow="-120" yWindow="-120" windowWidth="51840" windowHeight="212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C19" i="2"/>
  <c r="C18" i="2"/>
  <c r="C17" i="2"/>
  <c r="V12" i="2"/>
  <c r="U6" i="2"/>
  <c r="X6" i="2" s="1"/>
  <c r="M12" i="2"/>
  <c r="L6" i="2"/>
  <c r="O6" i="2" s="1"/>
  <c r="D12" i="2"/>
  <c r="G5" i="2"/>
  <c r="I5" i="2" s="1"/>
  <c r="J11" i="1"/>
  <c r="I11" i="1"/>
  <c r="H12" i="1"/>
  <c r="E12" i="1"/>
  <c r="O5" i="1"/>
  <c r="O4" i="1"/>
  <c r="O3" i="1"/>
  <c r="K11" i="1"/>
  <c r="K12" i="1" s="1"/>
  <c r="K10" i="1"/>
  <c r="K9" i="1"/>
  <c r="K8" i="1"/>
  <c r="J10" i="1"/>
  <c r="I10" i="1"/>
  <c r="I9" i="1"/>
  <c r="J9" i="1"/>
  <c r="I8" i="1"/>
  <c r="I7" i="1"/>
  <c r="I6" i="1"/>
  <c r="H11" i="1"/>
  <c r="G11" i="1"/>
  <c r="F11" i="1"/>
  <c r="G10" i="1"/>
  <c r="F10" i="1"/>
  <c r="G9" i="1"/>
  <c r="F9" i="1"/>
  <c r="G8" i="1"/>
  <c r="F8" i="1"/>
  <c r="F7" i="1"/>
  <c r="F6" i="1"/>
  <c r="H10" i="1"/>
  <c r="H9" i="1"/>
  <c r="H8" i="1"/>
  <c r="E11" i="1"/>
  <c r="E10" i="1"/>
  <c r="E9" i="1"/>
  <c r="E8" i="1"/>
  <c r="E5" i="1"/>
  <c r="E7" i="1"/>
  <c r="E6" i="1"/>
  <c r="AA6" i="2" l="1"/>
  <c r="AA5" i="2"/>
  <c r="R6" i="2"/>
  <c r="R5" i="2"/>
  <c r="C6" i="2"/>
  <c r="U7" i="2" l="1"/>
  <c r="X7" i="2" s="1"/>
  <c r="L7" i="2"/>
  <c r="O7" i="2" s="1"/>
  <c r="F6" i="2"/>
  <c r="G6" i="2" s="1"/>
  <c r="I6" i="2" s="1"/>
  <c r="AA7" i="2" l="1"/>
  <c r="R7" i="2"/>
  <c r="C7" i="2"/>
  <c r="L8" i="2" l="1"/>
  <c r="O8" i="2" s="1"/>
  <c r="P8" i="2" s="1"/>
  <c r="R8" i="2" s="1"/>
  <c r="U8" i="2"/>
  <c r="X8" i="2" s="1"/>
  <c r="F7" i="2"/>
  <c r="G7" i="2" s="1"/>
  <c r="I7" i="2" s="1"/>
  <c r="C8" i="2"/>
  <c r="F8" i="2" s="1"/>
  <c r="AA8" i="2" l="1"/>
  <c r="L9" i="2"/>
  <c r="O9" i="2" s="1"/>
  <c r="G8" i="2"/>
  <c r="U9" i="2" l="1"/>
  <c r="X9" i="2" s="1"/>
  <c r="P9" i="2"/>
  <c r="R9" i="2" s="1"/>
  <c r="C9" i="2"/>
  <c r="I8" i="2"/>
  <c r="Y9" i="2" l="1"/>
  <c r="AA9" i="2" s="1"/>
  <c r="L10" i="2"/>
  <c r="O10" i="2" s="1"/>
  <c r="F9" i="2"/>
  <c r="U10" i="2" l="1"/>
  <c r="X10" i="2" s="1"/>
  <c r="P10" i="2"/>
  <c r="R10" i="2" s="1"/>
  <c r="G9" i="2"/>
  <c r="I9" i="2" s="1"/>
  <c r="L11" i="2" l="1"/>
  <c r="O11" i="2" s="1"/>
  <c r="R11" i="2" s="1"/>
  <c r="R12" i="2" s="1"/>
  <c r="Y10" i="2"/>
  <c r="AA10" i="2" s="1"/>
  <c r="C10" i="2"/>
  <c r="F10" i="2" s="1"/>
  <c r="U11" i="2" l="1"/>
  <c r="X11" i="2" s="1"/>
  <c r="AA11" i="2" s="1"/>
  <c r="AA12" i="2" s="1"/>
  <c r="G10" i="2"/>
  <c r="I10" i="2" s="1"/>
  <c r="C11" i="2" l="1"/>
  <c r="F11" i="2" l="1"/>
  <c r="I11" i="2" s="1"/>
  <c r="I12" i="2" s="1"/>
</calcChain>
</file>

<file path=xl/sharedStrings.xml><?xml version="1.0" encoding="utf-8"?>
<sst xmlns="http://schemas.openxmlformats.org/spreadsheetml/2006/main" count="87" uniqueCount="28">
  <si>
    <t>Phase</t>
  </si>
  <si>
    <t>Requirements</t>
  </si>
  <si>
    <t>Design</t>
  </si>
  <si>
    <t>Implementation</t>
  </si>
  <si>
    <t>Unit Test</t>
  </si>
  <si>
    <t>Integration Test</t>
  </si>
  <si>
    <t>System Test</t>
  </si>
  <si>
    <t>Deployed/Released</t>
  </si>
  <si>
    <t>Pregunta 1</t>
  </si>
  <si>
    <t>Bugs</t>
  </si>
  <si>
    <t>Present</t>
  </si>
  <si>
    <t>Removed</t>
  </si>
  <si>
    <t>Cost</t>
  </si>
  <si>
    <t>Pregunta 2</t>
  </si>
  <si>
    <t>Pregunta 3</t>
  </si>
  <si>
    <t>Fase</t>
  </si>
  <si>
    <t>Bugs sobrantes</t>
  </si>
  <si>
    <t>Costo total</t>
  </si>
  <si>
    <t>Requerimientos</t>
  </si>
  <si>
    <t>Integration</t>
  </si>
  <si>
    <t>Cost/phase</t>
  </si>
  <si>
    <t>Total</t>
  </si>
  <si>
    <t>Carry from previous phase</t>
  </si>
  <si>
    <t>Introduced</t>
  </si>
  <si>
    <t>Amplification factor</t>
  </si>
  <si>
    <t>Bugs presentes al final del ciclo de vida</t>
  </si>
  <si>
    <t>Pregunta</t>
  </si>
  <si>
    <t>En la gráfica se puede observa como el costo por la falta de pruebas en etapas tempranas va incrementando de manera lineal. Mientras más tarde se comiencen las pruebas, mayor va a ser el costo al final por mantener la calidad de un producto 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</si>
</sst>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6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2" applyNumberFormat="0" applyFont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2" applyBorder="1"/>
    <xf numFmtId="1" fontId="1" fillId="2" borderId="1" xfId="2" applyNumberFormat="1" applyBorder="1"/>
    <xf numFmtId="1" fontId="0" fillId="0" borderId="1" xfId="0" applyNumberFormat="1" applyBorder="1"/>
    <xf numFmtId="44" fontId="0" fillId="0" borderId="1" xfId="1" applyFont="1" applyBorder="1"/>
    <xf numFmtId="44" fontId="1" fillId="2" borderId="1" xfId="1" applyFill="1" applyBorder="1"/>
    <xf numFmtId="44" fontId="0" fillId="0" borderId="0" xfId="1" applyFont="1"/>
    <xf numFmtId="0" fontId="0" fillId="0" borderId="0" xfId="0" applyFont="1"/>
    <xf numFmtId="4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3" borderId="2" xfId="3" applyFont="1" applyAlignment="1">
      <alignment horizontal="center" vertical="center" wrapText="1"/>
    </xf>
  </cellXfs>
  <cellStyles count="4">
    <cellStyle name="20% - Énfasis5" xfId="2" builtinId="46"/>
    <cellStyle name="Moneda" xfId="1" builtinId="4"/>
    <cellStyle name="Normal" xfId="0" builtinId="0"/>
    <cellStyle name="Notas" xfId="3" builtinId="10"/>
  </cellStyles>
  <dxfs count="20">
    <dxf>
      <numFmt numFmtId="166" formatCode="_-&quot;$&quot;* #,##0_-;\-&quot;$&quot;* #,##0_-;_-&quot;$&quot;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 de la calidad por etapa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Hoja1!$M$3:$M$5</c:f>
              <c:strCache>
                <c:ptCount val="3"/>
                <c:pt idx="0">
                  <c:v>Requerimientos</c:v>
                </c:pt>
                <c:pt idx="1">
                  <c:v>Unit Test</c:v>
                </c:pt>
                <c:pt idx="2">
                  <c:v>Integration</c:v>
                </c:pt>
              </c:strCache>
            </c:strRef>
          </c:cat>
          <c:val>
            <c:numRef>
              <c:f>Hoja1!$N$3:$N$5</c:f>
              <c:numCache>
                <c:formatCode>General</c:formatCode>
                <c:ptCount val="3"/>
                <c:pt idx="0">
                  <c:v>20</c:v>
                </c:pt>
                <c:pt idx="1">
                  <c:v>75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7-4EEC-A440-4D8B2DD905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Hoja1!$M$3:$M$5</c:f>
              <c:strCache>
                <c:ptCount val="3"/>
                <c:pt idx="0">
                  <c:v>Requerimientos</c:v>
                </c:pt>
                <c:pt idx="1">
                  <c:v>Unit Test</c:v>
                </c:pt>
                <c:pt idx="2">
                  <c:v>Integration</c:v>
                </c:pt>
              </c:strCache>
            </c:strRef>
          </c:cat>
          <c:val>
            <c:numRef>
              <c:f>Hoja1!$O$3:$O$5</c:f>
              <c:numCache>
                <c:formatCode>_("$"* #,##0.00_);_("$"* \(#,##0.00\);_("$"* "-"??_);_(@_)</c:formatCode>
                <c:ptCount val="3"/>
                <c:pt idx="0">
                  <c:v>20000</c:v>
                </c:pt>
                <c:pt idx="1">
                  <c:v>75000</c:v>
                </c:pt>
                <c:pt idx="2">
                  <c:v>153000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7-4EEC-A440-4D8B2DD90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7913215"/>
        <c:axId val="917914463"/>
      </c:barChart>
      <c:catAx>
        <c:axId val="9179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914463"/>
        <c:crosses val="autoZero"/>
        <c:auto val="1"/>
        <c:lblAlgn val="ctr"/>
        <c:lblOffset val="100"/>
        <c:noMultiLvlLbl val="0"/>
      </c:catAx>
      <c:valAx>
        <c:axId val="917914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79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 de la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Hoja2!$B$16</c:f>
              <c:strCache>
                <c:ptCount val="1"/>
                <c:pt idx="0">
                  <c:v>Pregunta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C-4CE4-BE1E-885118EDDE4C}"/>
            </c:ext>
          </c:extLst>
        </c:ser>
        <c:ser>
          <c:idx val="1"/>
          <c:order val="1"/>
          <c:tx>
            <c:strRef>
              <c:f>Hoja2!$C$16</c:f>
              <c:strCache>
                <c:ptCount val="1"/>
                <c:pt idx="0">
                  <c:v>Costo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Hoja2!$C$17:$C$19</c:f>
              <c:numCache>
                <c:formatCode>_-"$"* #,##0_-;\-"$"* #,##0_-;_-"$"* "-"??_-;_-@_-</c:formatCode>
                <c:ptCount val="3"/>
                <c:pt idx="0">
                  <c:v>14507.906250000002</c:v>
                </c:pt>
                <c:pt idx="1">
                  <c:v>52246.875</c:v>
                </c:pt>
                <c:pt idx="2">
                  <c:v>94243.75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C-4CE4-BE1E-885118ED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76624"/>
        <c:axId val="72374960"/>
      </c:barChart>
      <c:catAx>
        <c:axId val="723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74960"/>
        <c:crosses val="autoZero"/>
        <c:auto val="1"/>
        <c:lblAlgn val="ctr"/>
        <c:lblOffset val="100"/>
        <c:noMultiLvlLbl val="0"/>
      </c:catAx>
      <c:valAx>
        <c:axId val="72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7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18</xdr:row>
      <xdr:rowOff>19050</xdr:rowOff>
    </xdr:from>
    <xdr:to>
      <xdr:col>9</xdr:col>
      <xdr:colOff>357187</xdr:colOff>
      <xdr:row>32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8457E-67D8-8672-6E5C-50361E4C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15</xdr:row>
      <xdr:rowOff>4762</xdr:rowOff>
    </xdr:from>
    <xdr:to>
      <xdr:col>10</xdr:col>
      <xdr:colOff>866775</xdr:colOff>
      <xdr:row>27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548F1-36B6-BED2-A0F3-CF4A35C7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B902A-B2EB-4976-99B1-F7640580BCCB}" name="Tabla1" displayName="Tabla1" ref="M2:O5" totalsRowShown="0">
  <autoFilter ref="M2:O5" xr:uid="{FFBB902A-B2EB-4976-99B1-F7640580BCCB}"/>
  <tableColumns count="3">
    <tableColumn id="1" xr3:uid="{6BA96C0B-FDB7-43EE-B255-B446B2325957}" name="Fase"/>
    <tableColumn id="2" xr3:uid="{DD2F055D-7139-48FE-89D8-C829C4C2F759}" name="Bugs sobrantes"/>
    <tableColumn id="3" xr3:uid="{B7BF9E7A-7A77-471E-AEE5-E1D20ABDCCAF}" name="Costo total" dataCellStyle="Moneda">
      <calculatedColumnFormula>N3*1000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D70E33-0F29-4A86-B274-877369ED8131}" name="Tabla2" displayName="Tabla2" ref="B4:I12" totalsRowShown="0">
  <autoFilter ref="B4:I12" xr:uid="{51D70E33-0F29-4A86-B274-877369ED8131}"/>
  <tableColumns count="8">
    <tableColumn id="1" xr3:uid="{EE539978-C4A8-4A9C-A29B-F1F92A5D3959}" name="Phase"/>
    <tableColumn id="2" xr3:uid="{4AF59A6D-4A71-4F6E-B217-697DAC292AD0}" name="Carry from previous phase" dataDxfId="19"/>
    <tableColumn id="3" xr3:uid="{E702AB42-BC8E-4765-9EB5-610D1390D9B3}" name="Introduced" dataDxfId="18"/>
    <tableColumn id="4" xr3:uid="{9565EF33-C3F8-4BBD-9694-C04847D3A162}" name="Amplification factor" dataDxfId="17"/>
    <tableColumn id="5" xr3:uid="{F82395FE-C61F-4C1B-A324-BD5DC2E27437}" name="Present" dataDxfId="16"/>
    <tableColumn id="6" xr3:uid="{89AF4732-082B-47E3-B207-3AB9407D5FDC}" name="Removed" dataDxfId="15"/>
    <tableColumn id="7" xr3:uid="{871D0A08-EF24-4C91-A229-4F76784567F4}" name="Cost/phase"/>
    <tableColumn id="8" xr3:uid="{9C43D398-1E64-4F64-8B20-EAA54A3EE5ED}" name="Total" dataDxfId="14" dataCellStyle="Moneda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C9ECF1-ECEC-4A61-9E5F-A1D2B3C47C83}" name="Tabla24" displayName="Tabla24" ref="K4:R12" totalsRowShown="0">
  <autoFilter ref="K4:R12" xr:uid="{4FC9ECF1-ECEC-4A61-9E5F-A1D2B3C47C83}"/>
  <tableColumns count="8">
    <tableColumn id="1" xr3:uid="{ADB67AD6-33D2-4E94-91EA-E2E7EC037601}" name="Phase"/>
    <tableColumn id="2" xr3:uid="{D97DB283-2B09-48B0-81D1-4196805FCAF9}" name="Carry from previous phase" dataDxfId="13"/>
    <tableColumn id="3" xr3:uid="{1D57DCFD-502E-4B36-B4CB-8C8DE31A30A7}" name="Introduced" dataDxfId="12"/>
    <tableColumn id="4" xr3:uid="{E833DAFB-808C-4891-8E2B-34249C3BE7F2}" name="Amplification factor" dataDxfId="11"/>
    <tableColumn id="5" xr3:uid="{7DB96BA7-DDD6-40D3-9F8F-568CA3271C72}" name="Present" dataDxfId="10"/>
    <tableColumn id="6" xr3:uid="{C3362008-A692-4C8D-96FD-F50C1EF76B23}" name="Removed" dataDxfId="9"/>
    <tableColumn id="7" xr3:uid="{68BBD12A-9F44-49DC-9307-53DF4B56A206}" name="Cost/phase"/>
    <tableColumn id="8" xr3:uid="{945C10B9-828B-4987-AF33-85CCEB39B522}" name="Total" dataDxfId="8" dataCellStyle="Moneda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7F473F-73BD-4D8A-AFC3-C63CE8CEF2E3}" name="Tabla25" displayName="Tabla25" ref="T4:AA12" totalsRowShown="0">
  <autoFilter ref="T4:AA12" xr:uid="{077F473F-73BD-4D8A-AFC3-C63CE8CEF2E3}"/>
  <tableColumns count="8">
    <tableColumn id="1" xr3:uid="{052C73FE-93A9-4628-8A2F-6522DDA9D910}" name="Phase"/>
    <tableColumn id="2" xr3:uid="{226FE635-D60C-48AC-9000-3EE5A01B11F3}" name="Carry from previous phase" dataDxfId="7"/>
    <tableColumn id="3" xr3:uid="{E4493852-8630-4E35-BD5D-DDFFF0D9B709}" name="Introduced" dataDxfId="6"/>
    <tableColumn id="4" xr3:uid="{12C68F4D-068C-4EB0-BAF8-F41024ECAF51}" name="Amplification factor" dataDxfId="5"/>
    <tableColumn id="5" xr3:uid="{38688F31-F62E-45B2-8F15-28FC6F8EC26A}" name="Present" dataDxfId="4"/>
    <tableColumn id="6" xr3:uid="{82495215-8FC8-4699-98C6-6A72A1219FF8}" name="Removed" dataDxfId="3"/>
    <tableColumn id="7" xr3:uid="{6706E7E3-6052-498F-A465-0E60C7EABA4D}" name="Cost/phase"/>
    <tableColumn id="8" xr3:uid="{537E92E7-A899-4722-9771-28E7CB9EE99D}" name="Total" dataDxfId="2" dataCellStyle="Moneda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29495D-E0A3-43F4-94C6-BE693B52C51B}" name="Tabla5" displayName="Tabla5" ref="B16:D19" totalsRowShown="0">
  <autoFilter ref="B16:D19" xr:uid="{F729495D-E0A3-43F4-94C6-BE693B52C51B}"/>
  <tableColumns count="3">
    <tableColumn id="1" xr3:uid="{B38C005D-7909-441D-AB98-CA08DCD9C953}" name="Pregunta"/>
    <tableColumn id="2" xr3:uid="{C363F867-B987-4DCF-9F9F-A96E4760A892}" name="Costo total" dataDxfId="0" dataCellStyle="Moneda"/>
    <tableColumn id="3" xr3:uid="{DDB88AAC-6BE0-4BF0-B85D-1246B3A1D878}" name="Bugs presentes al final del ciclo de vida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3"/>
  <sheetViews>
    <sheetView workbookViewId="0">
      <selection activeCell="B2" sqref="B2:K11"/>
    </sheetView>
  </sheetViews>
  <sheetFormatPr baseColWidth="10" defaultColWidth="9.140625" defaultRowHeight="15" x14ac:dyDescent="0.25"/>
  <cols>
    <col min="2" max="2" width="18.7109375" bestFit="1" customWidth="1"/>
    <col min="4" max="4" width="9.42578125" bestFit="1" customWidth="1"/>
    <col min="5" max="5" width="11.5703125" bestFit="1" customWidth="1"/>
    <col min="8" max="8" width="11.5703125" bestFit="1" customWidth="1"/>
    <col min="11" max="11" width="12.5703125" bestFit="1" customWidth="1"/>
    <col min="13" max="13" width="15.28515625" bestFit="1" customWidth="1"/>
    <col min="14" max="14" width="16.42578125" customWidth="1"/>
    <col min="15" max="15" width="12.7109375" customWidth="1"/>
  </cols>
  <sheetData>
    <row r="2" spans="2:15" x14ac:dyDescent="0.25">
      <c r="B2" s="1"/>
      <c r="C2" s="1" t="s">
        <v>8</v>
      </c>
      <c r="D2" s="1"/>
      <c r="E2" s="1"/>
      <c r="F2" s="1" t="s">
        <v>13</v>
      </c>
      <c r="G2" s="1"/>
      <c r="H2" s="1"/>
      <c r="I2" s="1" t="s">
        <v>14</v>
      </c>
      <c r="J2" s="1"/>
      <c r="K2" s="1"/>
      <c r="M2" t="s">
        <v>15</v>
      </c>
      <c r="N2" t="s">
        <v>16</v>
      </c>
      <c r="O2" t="s">
        <v>17</v>
      </c>
    </row>
    <row r="3" spans="2:15" x14ac:dyDescent="0.25">
      <c r="B3" s="1"/>
      <c r="C3" s="1" t="s">
        <v>9</v>
      </c>
      <c r="D3" s="1"/>
      <c r="E3" s="1"/>
      <c r="F3" s="1" t="s">
        <v>9</v>
      </c>
      <c r="G3" s="1"/>
      <c r="H3" s="1"/>
      <c r="I3" s="1" t="s">
        <v>9</v>
      </c>
      <c r="J3" s="1"/>
      <c r="K3" s="1"/>
      <c r="M3" t="s">
        <v>18</v>
      </c>
      <c r="N3">
        <v>20</v>
      </c>
      <c r="O3" s="7">
        <f>N3*1000</f>
        <v>20000</v>
      </c>
    </row>
    <row r="4" spans="2:15" x14ac:dyDescent="0.25">
      <c r="B4" s="2" t="s">
        <v>0</v>
      </c>
      <c r="C4" s="2" t="s">
        <v>10</v>
      </c>
      <c r="D4" s="2" t="s">
        <v>11</v>
      </c>
      <c r="E4" s="2" t="s">
        <v>12</v>
      </c>
      <c r="F4" s="2" t="s">
        <v>10</v>
      </c>
      <c r="G4" s="2" t="s">
        <v>11</v>
      </c>
      <c r="H4" s="2" t="s">
        <v>12</v>
      </c>
      <c r="I4" s="2" t="s">
        <v>10</v>
      </c>
      <c r="J4" s="2" t="s">
        <v>11</v>
      </c>
      <c r="K4" s="2" t="s">
        <v>12</v>
      </c>
      <c r="M4" t="s">
        <v>4</v>
      </c>
      <c r="N4">
        <v>75</v>
      </c>
      <c r="O4" s="7">
        <f>N4*1000</f>
        <v>75000</v>
      </c>
    </row>
    <row r="5" spans="2:15" x14ac:dyDescent="0.25">
      <c r="B5" s="1" t="s">
        <v>1</v>
      </c>
      <c r="C5" s="1">
        <v>90</v>
      </c>
      <c r="D5" s="1">
        <v>59</v>
      </c>
      <c r="E5" s="5">
        <f>D5*1</f>
        <v>59</v>
      </c>
      <c r="F5" s="1">
        <v>90</v>
      </c>
      <c r="G5" s="1">
        <v>0</v>
      </c>
      <c r="H5" s="5">
        <v>0</v>
      </c>
      <c r="I5" s="1">
        <v>90</v>
      </c>
      <c r="J5" s="1">
        <v>0</v>
      </c>
      <c r="K5" s="5">
        <v>0</v>
      </c>
      <c r="M5" t="s">
        <v>19</v>
      </c>
      <c r="N5">
        <v>153</v>
      </c>
      <c r="O5" s="7">
        <f>N5*1000</f>
        <v>153000</v>
      </c>
    </row>
    <row r="6" spans="2:15" x14ac:dyDescent="0.25">
      <c r="B6" s="2" t="s">
        <v>2</v>
      </c>
      <c r="C6" s="3">
        <v>120</v>
      </c>
      <c r="D6" s="2">
        <v>109</v>
      </c>
      <c r="E6" s="6">
        <f>D6*2</f>
        <v>218</v>
      </c>
      <c r="F6" s="2">
        <f>F5*1.5+120</f>
        <v>255</v>
      </c>
      <c r="G6" s="2">
        <v>0</v>
      </c>
      <c r="H6" s="6">
        <v>0</v>
      </c>
      <c r="I6" s="2">
        <f>(I5-J5)*1.5+120</f>
        <v>255</v>
      </c>
      <c r="J6" s="2">
        <v>0</v>
      </c>
      <c r="K6" s="6">
        <v>0</v>
      </c>
    </row>
    <row r="7" spans="2:15" x14ac:dyDescent="0.25">
      <c r="B7" s="1" t="s">
        <v>3</v>
      </c>
      <c r="C7" s="1">
        <v>237</v>
      </c>
      <c r="D7" s="1">
        <v>142</v>
      </c>
      <c r="E7" s="5">
        <f>D7*5</f>
        <v>710</v>
      </c>
      <c r="F7" s="4">
        <f>F6*1.5+150</f>
        <v>532.5</v>
      </c>
      <c r="G7" s="1">
        <v>0</v>
      </c>
      <c r="H7" s="5">
        <v>0</v>
      </c>
      <c r="I7" s="4">
        <f>(I6-J6)*1.5+150</f>
        <v>532.5</v>
      </c>
      <c r="J7" s="1">
        <v>0</v>
      </c>
      <c r="K7" s="5">
        <v>0</v>
      </c>
    </row>
    <row r="8" spans="2:15" x14ac:dyDescent="0.25">
      <c r="B8" s="2" t="s">
        <v>4</v>
      </c>
      <c r="C8" s="2">
        <v>105</v>
      </c>
      <c r="D8" s="2">
        <v>53</v>
      </c>
      <c r="E8" s="6">
        <f>D8*10</f>
        <v>530</v>
      </c>
      <c r="F8" s="3">
        <f>F7+10</f>
        <v>542.5</v>
      </c>
      <c r="G8" s="3">
        <f>F8/2</f>
        <v>271.25</v>
      </c>
      <c r="H8" s="6">
        <f>G8*10</f>
        <v>2712.5</v>
      </c>
      <c r="I8" s="3">
        <f>(I7-J7)*1+10</f>
        <v>542.5</v>
      </c>
      <c r="J8" s="2">
        <v>0</v>
      </c>
      <c r="K8" s="6">
        <f>J8*10</f>
        <v>0</v>
      </c>
    </row>
    <row r="9" spans="2:15" x14ac:dyDescent="0.25">
      <c r="B9" s="1" t="s">
        <v>5</v>
      </c>
      <c r="C9" s="1">
        <v>62</v>
      </c>
      <c r="D9" s="1">
        <v>31</v>
      </c>
      <c r="E9" s="5">
        <f>D9*50</f>
        <v>1550</v>
      </c>
      <c r="F9" s="4">
        <f>(F8-G8)+10</f>
        <v>281.25</v>
      </c>
      <c r="G9" s="4">
        <f>F9/2</f>
        <v>140.625</v>
      </c>
      <c r="H9" s="5">
        <f>G9*50</f>
        <v>7031.25</v>
      </c>
      <c r="I9" s="4">
        <f>(I8-J8)*1+10</f>
        <v>552.5</v>
      </c>
      <c r="J9" s="4">
        <f>I9/2</f>
        <v>276.25</v>
      </c>
      <c r="K9" s="5">
        <f>J9*50</f>
        <v>13812.5</v>
      </c>
    </row>
    <row r="10" spans="2:15" x14ac:dyDescent="0.25">
      <c r="B10" s="2" t="s">
        <v>6</v>
      </c>
      <c r="C10" s="2">
        <v>41</v>
      </c>
      <c r="D10" s="2">
        <v>21</v>
      </c>
      <c r="E10" s="6">
        <f>D10*100</f>
        <v>2100</v>
      </c>
      <c r="F10" s="3">
        <f>(F9-G9)+10</f>
        <v>150.625</v>
      </c>
      <c r="G10" s="3">
        <f>F10/2</f>
        <v>75.3125</v>
      </c>
      <c r="H10" s="6">
        <f>G10*100</f>
        <v>7531.25</v>
      </c>
      <c r="I10" s="3">
        <f>(I9-J9)*1+10</f>
        <v>286.25</v>
      </c>
      <c r="J10" s="3">
        <f>I10/2</f>
        <v>143.125</v>
      </c>
      <c r="K10" s="6">
        <f>J10*100</f>
        <v>14312.5</v>
      </c>
    </row>
    <row r="11" spans="2:15" x14ac:dyDescent="0.25">
      <c r="B11" s="1" t="s">
        <v>7</v>
      </c>
      <c r="C11" s="1">
        <v>20</v>
      </c>
      <c r="D11" s="1">
        <v>20</v>
      </c>
      <c r="E11" s="5">
        <f>D11*1000</f>
        <v>20000</v>
      </c>
      <c r="F11" s="4">
        <f>(F10-G10)</f>
        <v>75.3125</v>
      </c>
      <c r="G11" s="4">
        <f>F11</f>
        <v>75.3125</v>
      </c>
      <c r="H11" s="5">
        <f>G11*1000</f>
        <v>75312.5</v>
      </c>
      <c r="I11" s="4">
        <f>(I10-J10)</f>
        <v>143.125</v>
      </c>
      <c r="J11" s="4">
        <f>I11</f>
        <v>143.125</v>
      </c>
      <c r="K11" s="5">
        <f>J11*1000</f>
        <v>143125</v>
      </c>
    </row>
    <row r="12" spans="2:15" x14ac:dyDescent="0.25">
      <c r="E12" s="9">
        <f>SUM(E5:E11)</f>
        <v>25167</v>
      </c>
      <c r="H12" s="9">
        <f>SUM(H5:H11)</f>
        <v>92587.5</v>
      </c>
      <c r="K12" s="9">
        <f>SUM(K5:K11)</f>
        <v>171250</v>
      </c>
    </row>
    <row r="13" spans="2:15" x14ac:dyDescent="0.25">
      <c r="L13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DAC0-1A7B-4321-938E-47E818089161}">
  <dimension ref="B2:AA35"/>
  <sheetViews>
    <sheetView tabSelected="1" workbookViewId="0">
      <selection activeCell="L20" sqref="L20"/>
    </sheetView>
  </sheetViews>
  <sheetFormatPr baseColWidth="10" defaultRowHeight="15" x14ac:dyDescent="0.25"/>
  <cols>
    <col min="2" max="2" width="18.7109375" bestFit="1" customWidth="1"/>
    <col min="3" max="3" width="26.28515625" customWidth="1"/>
    <col min="4" max="4" width="13.85546875" customWidth="1"/>
    <col min="5" max="5" width="20.7109375" customWidth="1"/>
    <col min="6" max="6" width="10" customWidth="1"/>
    <col min="7" max="7" width="11.5703125" customWidth="1"/>
    <col min="8" max="8" width="13.140625" customWidth="1"/>
    <col min="11" max="11" width="18.7109375" bestFit="1" customWidth="1"/>
    <col min="12" max="12" width="26.28515625" customWidth="1"/>
    <col min="13" max="13" width="12.85546875" customWidth="1"/>
    <col min="14" max="14" width="20.7109375" customWidth="1"/>
    <col min="15" max="15" width="10" customWidth="1"/>
    <col min="16" max="16" width="11.5703125" customWidth="1"/>
    <col min="17" max="17" width="13.140625" customWidth="1"/>
    <col min="20" max="20" width="18.7109375" bestFit="1" customWidth="1"/>
    <col min="21" max="21" width="26.28515625" customWidth="1"/>
    <col min="22" max="22" width="12.85546875" customWidth="1"/>
    <col min="23" max="23" width="20.7109375" customWidth="1"/>
    <col min="24" max="24" width="10" customWidth="1"/>
    <col min="25" max="25" width="11.5703125" customWidth="1"/>
    <col min="26" max="26" width="13.140625" customWidth="1"/>
  </cols>
  <sheetData>
    <row r="2" spans="2:27" x14ac:dyDescent="0.25">
      <c r="C2" t="s">
        <v>8</v>
      </c>
      <c r="L2" t="s">
        <v>13</v>
      </c>
      <c r="U2" t="s">
        <v>14</v>
      </c>
    </row>
    <row r="3" spans="2:27" x14ac:dyDescent="0.25">
      <c r="C3" t="s">
        <v>9</v>
      </c>
      <c r="L3" t="s">
        <v>9</v>
      </c>
      <c r="U3" t="s">
        <v>9</v>
      </c>
    </row>
    <row r="4" spans="2:27" x14ac:dyDescent="0.25">
      <c r="B4" t="s">
        <v>0</v>
      </c>
      <c r="C4" s="10" t="s">
        <v>22</v>
      </c>
      <c r="D4" s="10" t="s">
        <v>23</v>
      </c>
      <c r="E4" s="10" t="s">
        <v>24</v>
      </c>
      <c r="F4" t="s">
        <v>10</v>
      </c>
      <c r="G4" t="s">
        <v>11</v>
      </c>
      <c r="H4" t="s">
        <v>20</v>
      </c>
      <c r="I4" t="s">
        <v>21</v>
      </c>
      <c r="K4" t="s">
        <v>0</v>
      </c>
      <c r="L4" s="10" t="s">
        <v>22</v>
      </c>
      <c r="M4" s="10" t="s">
        <v>23</v>
      </c>
      <c r="N4" s="10" t="s">
        <v>24</v>
      </c>
      <c r="O4" t="s">
        <v>10</v>
      </c>
      <c r="P4" t="s">
        <v>11</v>
      </c>
      <c r="Q4" t="s">
        <v>20</v>
      </c>
      <c r="R4" t="s">
        <v>21</v>
      </c>
      <c r="T4" t="s">
        <v>0</v>
      </c>
      <c r="U4" s="10" t="s">
        <v>22</v>
      </c>
      <c r="V4" s="10" t="s">
        <v>23</v>
      </c>
      <c r="W4" s="10" t="s">
        <v>24</v>
      </c>
      <c r="X4" t="s">
        <v>10</v>
      </c>
      <c r="Y4" t="s">
        <v>11</v>
      </c>
      <c r="Z4" t="s">
        <v>20</v>
      </c>
      <c r="AA4" t="s">
        <v>21</v>
      </c>
    </row>
    <row r="5" spans="2:27" x14ac:dyDescent="0.25">
      <c r="B5" t="s">
        <v>1</v>
      </c>
      <c r="C5">
        <v>0</v>
      </c>
      <c r="D5">
        <v>100</v>
      </c>
      <c r="E5">
        <v>1</v>
      </c>
      <c r="F5">
        <v>100</v>
      </c>
      <c r="G5">
        <f>F5*0.65</f>
        <v>65</v>
      </c>
      <c r="H5">
        <v>3</v>
      </c>
      <c r="I5" s="13">
        <f>H5*G5</f>
        <v>195</v>
      </c>
      <c r="K5" t="s">
        <v>1</v>
      </c>
      <c r="L5">
        <v>0</v>
      </c>
      <c r="M5">
        <v>100</v>
      </c>
      <c r="N5">
        <v>1</v>
      </c>
      <c r="O5">
        <v>100</v>
      </c>
      <c r="P5">
        <v>0</v>
      </c>
      <c r="Q5">
        <v>3</v>
      </c>
      <c r="R5" s="13">
        <f>Q5*P5</f>
        <v>0</v>
      </c>
      <c r="T5" t="s">
        <v>1</v>
      </c>
      <c r="U5">
        <v>0</v>
      </c>
      <c r="V5">
        <v>100</v>
      </c>
      <c r="W5">
        <v>1</v>
      </c>
      <c r="X5">
        <v>100</v>
      </c>
      <c r="Y5">
        <v>0</v>
      </c>
      <c r="Z5">
        <v>3</v>
      </c>
      <c r="AA5" s="13">
        <f>Z5*Y5</f>
        <v>0</v>
      </c>
    </row>
    <row r="6" spans="2:27" x14ac:dyDescent="0.25">
      <c r="B6" t="s">
        <v>2</v>
      </c>
      <c r="C6">
        <f>F5-G5</f>
        <v>35</v>
      </c>
      <c r="D6">
        <v>45</v>
      </c>
      <c r="E6">
        <v>1.5</v>
      </c>
      <c r="F6" s="11">
        <f>C6*E6+D6</f>
        <v>97.5</v>
      </c>
      <c r="G6" s="11">
        <f>F6*0.65</f>
        <v>63.375</v>
      </c>
      <c r="H6">
        <v>2</v>
      </c>
      <c r="I6" s="13">
        <f t="shared" ref="I6:I10" si="0">H6*G6</f>
        <v>126.75</v>
      </c>
      <c r="K6" t="s">
        <v>2</v>
      </c>
      <c r="L6">
        <f>O5-P5</f>
        <v>100</v>
      </c>
      <c r="M6">
        <v>45</v>
      </c>
      <c r="N6">
        <v>1.5</v>
      </c>
      <c r="O6" s="11">
        <f>L6*N6+M6</f>
        <v>195</v>
      </c>
      <c r="P6" s="11">
        <v>0</v>
      </c>
      <c r="Q6">
        <v>2</v>
      </c>
      <c r="R6" s="13">
        <f t="shared" ref="R6:R10" si="1">Q6*P6</f>
        <v>0</v>
      </c>
      <c r="T6" t="s">
        <v>2</v>
      </c>
      <c r="U6">
        <f>X5-Y5</f>
        <v>100</v>
      </c>
      <c r="V6">
        <v>45</v>
      </c>
      <c r="W6">
        <v>1.5</v>
      </c>
      <c r="X6" s="11">
        <f>U6*W6+V6</f>
        <v>195</v>
      </c>
      <c r="Y6" s="11">
        <v>0</v>
      </c>
      <c r="Z6">
        <v>2</v>
      </c>
      <c r="AA6" s="13">
        <f t="shared" ref="AA6:AA10" si="2">Z6*Y6</f>
        <v>0</v>
      </c>
    </row>
    <row r="7" spans="2:27" x14ac:dyDescent="0.25">
      <c r="B7" t="s">
        <v>3</v>
      </c>
      <c r="C7" s="11">
        <f>F6-G6</f>
        <v>34.125</v>
      </c>
      <c r="D7" s="11">
        <v>75</v>
      </c>
      <c r="E7" s="12">
        <v>1.5</v>
      </c>
      <c r="F7" s="11">
        <f t="shared" ref="F7:F11" si="3">C7*E7+D7</f>
        <v>126.1875</v>
      </c>
      <c r="G7" s="11">
        <f>F7*0.6</f>
        <v>75.712499999999991</v>
      </c>
      <c r="H7">
        <v>5</v>
      </c>
      <c r="I7" s="13">
        <f t="shared" si="0"/>
        <v>378.56249999999994</v>
      </c>
      <c r="K7" t="s">
        <v>3</v>
      </c>
      <c r="L7" s="11">
        <f>O6-P6</f>
        <v>195</v>
      </c>
      <c r="M7" s="11">
        <v>75</v>
      </c>
      <c r="N7" s="12">
        <v>1.5</v>
      </c>
      <c r="O7" s="11">
        <f t="shared" ref="O7:O11" si="4">L7*N7+M7</f>
        <v>367.5</v>
      </c>
      <c r="P7" s="11">
        <v>0</v>
      </c>
      <c r="Q7">
        <v>5</v>
      </c>
      <c r="R7" s="13">
        <f t="shared" si="1"/>
        <v>0</v>
      </c>
      <c r="T7" t="s">
        <v>3</v>
      </c>
      <c r="U7" s="11">
        <f>X6-Y6</f>
        <v>195</v>
      </c>
      <c r="V7" s="11">
        <v>75</v>
      </c>
      <c r="W7" s="12">
        <v>1.5</v>
      </c>
      <c r="X7" s="11">
        <f t="shared" ref="X7:X11" si="5">U7*W7+V7</f>
        <v>367.5</v>
      </c>
      <c r="Y7" s="11">
        <v>0</v>
      </c>
      <c r="Z7">
        <v>5</v>
      </c>
      <c r="AA7" s="13">
        <f t="shared" si="2"/>
        <v>0</v>
      </c>
    </row>
    <row r="8" spans="2:27" x14ac:dyDescent="0.25">
      <c r="B8" t="s">
        <v>4</v>
      </c>
      <c r="C8" s="11">
        <f t="shared" ref="C8:C11" si="6">F7-G7</f>
        <v>50.475000000000009</v>
      </c>
      <c r="D8" s="11">
        <v>10</v>
      </c>
      <c r="E8" s="11">
        <v>1</v>
      </c>
      <c r="F8" s="11">
        <f t="shared" si="3"/>
        <v>60.475000000000009</v>
      </c>
      <c r="G8" s="11">
        <f>F8*0.5</f>
        <v>30.237500000000004</v>
      </c>
      <c r="H8">
        <v>10</v>
      </c>
      <c r="I8" s="13">
        <f t="shared" si="0"/>
        <v>302.37500000000006</v>
      </c>
      <c r="K8" t="s">
        <v>4</v>
      </c>
      <c r="L8" s="11">
        <f t="shared" ref="L8:L11" si="7">O7-P7</f>
        <v>367.5</v>
      </c>
      <c r="M8" s="11">
        <v>10</v>
      </c>
      <c r="N8" s="11">
        <v>1</v>
      </c>
      <c r="O8" s="11">
        <f t="shared" si="4"/>
        <v>377.5</v>
      </c>
      <c r="P8" s="11">
        <f>O8*0.5</f>
        <v>188.75</v>
      </c>
      <c r="Q8">
        <v>10</v>
      </c>
      <c r="R8" s="13">
        <f t="shared" si="1"/>
        <v>1887.5</v>
      </c>
      <c r="T8" t="s">
        <v>4</v>
      </c>
      <c r="U8" s="11">
        <f t="shared" ref="U8:U11" si="8">X7-Y7</f>
        <v>367.5</v>
      </c>
      <c r="V8" s="11">
        <v>10</v>
      </c>
      <c r="W8" s="11">
        <v>1</v>
      </c>
      <c r="X8" s="11">
        <f t="shared" si="5"/>
        <v>377.5</v>
      </c>
      <c r="Y8" s="11">
        <v>0</v>
      </c>
      <c r="Z8">
        <v>10</v>
      </c>
      <c r="AA8" s="13">
        <f t="shared" si="2"/>
        <v>0</v>
      </c>
    </row>
    <row r="9" spans="2:27" x14ac:dyDescent="0.25">
      <c r="B9" t="s">
        <v>5</v>
      </c>
      <c r="C9" s="11">
        <f t="shared" si="6"/>
        <v>30.237500000000004</v>
      </c>
      <c r="D9" s="11">
        <v>10</v>
      </c>
      <c r="E9" s="11">
        <v>1</v>
      </c>
      <c r="F9" s="11">
        <f t="shared" si="3"/>
        <v>40.237500000000004</v>
      </c>
      <c r="G9" s="11">
        <f>F9*0.5</f>
        <v>20.118750000000002</v>
      </c>
      <c r="H9">
        <v>50</v>
      </c>
      <c r="I9" s="13">
        <f t="shared" si="0"/>
        <v>1005.9375000000001</v>
      </c>
      <c r="K9" t="s">
        <v>5</v>
      </c>
      <c r="L9" s="11">
        <f t="shared" si="7"/>
        <v>188.75</v>
      </c>
      <c r="M9" s="11">
        <v>10</v>
      </c>
      <c r="N9" s="11">
        <v>1</v>
      </c>
      <c r="O9" s="11">
        <f t="shared" si="4"/>
        <v>198.75</v>
      </c>
      <c r="P9" s="11">
        <f>O9*0.5</f>
        <v>99.375</v>
      </c>
      <c r="Q9">
        <v>50</v>
      </c>
      <c r="R9" s="13">
        <f t="shared" si="1"/>
        <v>4968.75</v>
      </c>
      <c r="T9" t="s">
        <v>5</v>
      </c>
      <c r="U9" s="11">
        <f t="shared" si="8"/>
        <v>377.5</v>
      </c>
      <c r="V9" s="11">
        <v>10</v>
      </c>
      <c r="W9" s="11">
        <v>1</v>
      </c>
      <c r="X9" s="11">
        <f t="shared" si="5"/>
        <v>387.5</v>
      </c>
      <c r="Y9" s="11">
        <f>X9*0.5</f>
        <v>193.75</v>
      </c>
      <c r="Z9">
        <v>50</v>
      </c>
      <c r="AA9" s="13">
        <f t="shared" si="2"/>
        <v>9687.5</v>
      </c>
    </row>
    <row r="10" spans="2:27" x14ac:dyDescent="0.25">
      <c r="B10" t="s">
        <v>6</v>
      </c>
      <c r="C10" s="11">
        <f t="shared" si="6"/>
        <v>20.118750000000002</v>
      </c>
      <c r="D10" s="11">
        <v>10</v>
      </c>
      <c r="E10" s="11">
        <v>1</v>
      </c>
      <c r="F10" s="11">
        <f t="shared" si="3"/>
        <v>30.118750000000002</v>
      </c>
      <c r="G10" s="11">
        <f t="shared" ref="G10" si="9">F10*0.65</f>
        <v>19.577187500000001</v>
      </c>
      <c r="H10">
        <v>100</v>
      </c>
      <c r="I10" s="13">
        <f t="shared" si="0"/>
        <v>1957.71875</v>
      </c>
      <c r="K10" t="s">
        <v>6</v>
      </c>
      <c r="L10" s="11">
        <f t="shared" si="7"/>
        <v>99.375</v>
      </c>
      <c r="M10" s="11">
        <v>10</v>
      </c>
      <c r="N10" s="11">
        <v>1</v>
      </c>
      <c r="O10" s="11">
        <f t="shared" si="4"/>
        <v>109.375</v>
      </c>
      <c r="P10" s="11">
        <f t="shared" ref="P10" si="10">O10*0.65</f>
        <v>71.09375</v>
      </c>
      <c r="Q10">
        <v>100</v>
      </c>
      <c r="R10" s="13">
        <f t="shared" si="1"/>
        <v>7109.375</v>
      </c>
      <c r="T10" t="s">
        <v>6</v>
      </c>
      <c r="U10" s="11">
        <f t="shared" si="8"/>
        <v>193.75</v>
      </c>
      <c r="V10" s="11">
        <v>10</v>
      </c>
      <c r="W10" s="11">
        <v>1</v>
      </c>
      <c r="X10" s="11">
        <f t="shared" si="5"/>
        <v>203.75</v>
      </c>
      <c r="Y10" s="11">
        <f t="shared" ref="Y10" si="11">X10*0.65</f>
        <v>132.4375</v>
      </c>
      <c r="Z10">
        <v>100</v>
      </c>
      <c r="AA10" s="13">
        <f t="shared" si="2"/>
        <v>13243.75</v>
      </c>
    </row>
    <row r="11" spans="2:27" x14ac:dyDescent="0.25">
      <c r="B11" t="s">
        <v>7</v>
      </c>
      <c r="C11" s="11">
        <f t="shared" si="6"/>
        <v>10.541562500000001</v>
      </c>
      <c r="D11" s="11">
        <v>0</v>
      </c>
      <c r="E11" s="11">
        <v>1</v>
      </c>
      <c r="F11" s="11">
        <f t="shared" si="3"/>
        <v>10.541562500000001</v>
      </c>
      <c r="G11" s="11">
        <v>0</v>
      </c>
      <c r="H11">
        <v>1000</v>
      </c>
      <c r="I11" s="13">
        <f>H11*F11</f>
        <v>10541.562500000002</v>
      </c>
      <c r="K11" t="s">
        <v>7</v>
      </c>
      <c r="L11" s="11">
        <f t="shared" si="7"/>
        <v>38.28125</v>
      </c>
      <c r="M11" s="11">
        <v>0</v>
      </c>
      <c r="N11" s="11">
        <v>1</v>
      </c>
      <c r="O11" s="11">
        <f t="shared" si="4"/>
        <v>38.28125</v>
      </c>
      <c r="P11" s="11">
        <v>0</v>
      </c>
      <c r="Q11">
        <v>1000</v>
      </c>
      <c r="R11" s="13">
        <f>Q11*O11</f>
        <v>38281.25</v>
      </c>
      <c r="T11" t="s">
        <v>7</v>
      </c>
      <c r="U11" s="11">
        <f t="shared" si="8"/>
        <v>71.3125</v>
      </c>
      <c r="V11" s="11">
        <v>0</v>
      </c>
      <c r="W11" s="11">
        <v>1</v>
      </c>
      <c r="X11" s="11">
        <f t="shared" si="5"/>
        <v>71.3125</v>
      </c>
      <c r="Y11" s="11">
        <v>0</v>
      </c>
      <c r="Z11">
        <v>1000</v>
      </c>
      <c r="AA11" s="13">
        <f>Z11*X11</f>
        <v>71312.5</v>
      </c>
    </row>
    <row r="12" spans="2:27" x14ac:dyDescent="0.25">
      <c r="B12" t="s">
        <v>21</v>
      </c>
      <c r="C12" s="11"/>
      <c r="D12">
        <f>SUM(D5:D11)</f>
        <v>250</v>
      </c>
      <c r="I12" s="14">
        <f>SUM(I5:I11)</f>
        <v>14507.906250000002</v>
      </c>
      <c r="K12" t="s">
        <v>21</v>
      </c>
      <c r="L12" s="11"/>
      <c r="M12">
        <f>SUM(M5:M11)</f>
        <v>250</v>
      </c>
      <c r="O12" s="11"/>
      <c r="P12" s="11"/>
      <c r="R12" s="14">
        <f>SUM(R5:R11)</f>
        <v>52246.875</v>
      </c>
      <c r="T12" t="s">
        <v>21</v>
      </c>
      <c r="U12" s="11"/>
      <c r="V12">
        <f>SUM(V5:V11)</f>
        <v>250</v>
      </c>
      <c r="X12" s="11"/>
      <c r="Y12" s="11"/>
      <c r="AA12" s="14">
        <f>SUM(AA5:AA11)</f>
        <v>94243.75</v>
      </c>
    </row>
    <row r="16" spans="2:27" ht="60" x14ac:dyDescent="0.25">
      <c r="B16" t="s">
        <v>26</v>
      </c>
      <c r="C16" t="s">
        <v>17</v>
      </c>
      <c r="D16" s="10" t="s">
        <v>25</v>
      </c>
    </row>
    <row r="17" spans="2:9" x14ac:dyDescent="0.25">
      <c r="B17">
        <v>1</v>
      </c>
      <c r="C17" s="13">
        <f>I12</f>
        <v>14507.906250000002</v>
      </c>
      <c r="D17" s="11">
        <f>F11</f>
        <v>10.541562500000001</v>
      </c>
    </row>
    <row r="18" spans="2:9" x14ac:dyDescent="0.25">
      <c r="B18">
        <v>2</v>
      </c>
      <c r="C18" s="13">
        <f>R12</f>
        <v>52246.875</v>
      </c>
      <c r="D18" s="11">
        <f>O11</f>
        <v>38.28125</v>
      </c>
    </row>
    <row r="19" spans="2:9" x14ac:dyDescent="0.25">
      <c r="B19">
        <v>3</v>
      </c>
      <c r="C19" s="13">
        <f>AA12</f>
        <v>94243.75</v>
      </c>
      <c r="D19" s="11">
        <f>X11</f>
        <v>71.3125</v>
      </c>
    </row>
    <row r="30" spans="2:9" x14ac:dyDescent="0.25">
      <c r="B30" s="15" t="s">
        <v>27</v>
      </c>
      <c r="C30" s="15"/>
      <c r="D30" s="15"/>
      <c r="E30" s="15"/>
      <c r="F30" s="15"/>
      <c r="G30" s="15"/>
      <c r="H30" s="15"/>
      <c r="I30" s="15"/>
    </row>
    <row r="31" spans="2:9" x14ac:dyDescent="0.25">
      <c r="B31" s="15"/>
      <c r="C31" s="15"/>
      <c r="D31" s="15"/>
      <c r="E31" s="15"/>
      <c r="F31" s="15"/>
      <c r="G31" s="15"/>
      <c r="H31" s="15"/>
      <c r="I31" s="15"/>
    </row>
    <row r="32" spans="2:9" x14ac:dyDescent="0.25">
      <c r="B32" s="15"/>
      <c r="C32" s="15"/>
      <c r="D32" s="15"/>
      <c r="E32" s="15"/>
      <c r="F32" s="15"/>
      <c r="G32" s="15"/>
      <c r="H32" s="15"/>
      <c r="I32" s="15"/>
    </row>
    <row r="33" spans="2:9" x14ac:dyDescent="0.25">
      <c r="B33" s="15"/>
      <c r="C33" s="15"/>
      <c r="D33" s="15"/>
      <c r="E33" s="15"/>
      <c r="F33" s="15"/>
      <c r="G33" s="15"/>
      <c r="H33" s="15"/>
      <c r="I33" s="15"/>
    </row>
    <row r="34" spans="2:9" x14ac:dyDescent="0.25">
      <c r="B34" s="15"/>
      <c r="C34" s="15"/>
      <c r="D34" s="15"/>
      <c r="E34" s="15"/>
      <c r="F34" s="15"/>
      <c r="G34" s="15"/>
      <c r="H34" s="15"/>
      <c r="I34" s="15"/>
    </row>
    <row r="35" spans="2:9" x14ac:dyDescent="0.25">
      <c r="B35" s="15"/>
      <c r="C35" s="15"/>
      <c r="D35" s="15"/>
      <c r="E35" s="15"/>
      <c r="F35" s="15"/>
      <c r="G35" s="15"/>
      <c r="H35" s="15"/>
      <c r="I35" s="15"/>
    </row>
  </sheetData>
  <mergeCells count="1">
    <mergeCell ref="B30:I3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Hemad</dc:creator>
  <cp:lastModifiedBy>Eduardo Alberto Rodriguez Garcia</cp:lastModifiedBy>
  <dcterms:created xsi:type="dcterms:W3CDTF">2015-06-05T18:19:34Z</dcterms:created>
  <dcterms:modified xsi:type="dcterms:W3CDTF">2022-06-11T00:31:14Z</dcterms:modified>
</cp:coreProperties>
</file>