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ag-my.sharepoint.com/personal/eduardoa_rodriguez_edu_uag_mx/Documents/Pruebas y validacion/UAG_Pruebas_Validacion/"/>
    </mc:Choice>
  </mc:AlternateContent>
  <xr:revisionPtr revIDLastSave="37" documentId="8_{3B841560-E1B5-4C6E-9FB4-0081F84A910F}" xr6:coauthVersionLast="47" xr6:coauthVersionMax="47" xr10:uidLastSave="{2ED1429B-A9EF-4E53-9B16-B34DF973EC6A}"/>
  <bookViews>
    <workbookView xWindow="52395" yWindow="45" windowWidth="28650" windowHeight="15435" xr2:uid="{55661852-BA8F-4AC1-8ED8-D5E78B134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 a="1"/>
  <c r="E15" i="1" s="1"/>
  <c r="F15" i="1" s="1" a="1"/>
  <c r="F15" i="1" s="1"/>
  <c r="C15" i="1" s="1"/>
  <c r="E16" i="1" a="1"/>
  <c r="E16" i="1" s="1"/>
  <c r="F16" i="1" s="1" a="1"/>
  <c r="F16" i="1" s="1"/>
  <c r="C16" i="1" s="1"/>
  <c r="E17" i="1" a="1"/>
  <c r="E17" i="1" s="1"/>
  <c r="F17" i="1" s="1" a="1"/>
  <c r="F17" i="1" s="1"/>
  <c r="C17" i="1" s="1"/>
  <c r="E18" i="1" a="1"/>
  <c r="E18" i="1"/>
  <c r="E19" i="1" a="1"/>
  <c r="E19" i="1" s="1"/>
  <c r="F19" i="1" s="1" a="1"/>
  <c r="F19" i="1" s="1"/>
  <c r="C19" i="1" s="1"/>
  <c r="E20" i="1" a="1"/>
  <c r="E20" i="1" s="1"/>
  <c r="F20" i="1" s="1" a="1"/>
  <c r="F20" i="1" s="1"/>
  <c r="C20" i="1" s="1"/>
  <c r="E21" i="1" a="1"/>
  <c r="E21" i="1" s="1"/>
  <c r="F21" i="1" s="1" a="1"/>
  <c r="F21" i="1" s="1"/>
  <c r="C21" i="1" s="1"/>
  <c r="E22" i="1" a="1"/>
  <c r="E22" i="1" s="1"/>
  <c r="F22" i="1" s="1" a="1"/>
  <c r="F22" i="1" s="1"/>
  <c r="C22" i="1" s="1"/>
  <c r="E23" i="1" a="1"/>
  <c r="E23" i="1"/>
  <c r="F23" i="1" s="1" a="1"/>
  <c r="F23" i="1" s="1"/>
  <c r="C23" i="1" s="1"/>
  <c r="E24" i="1" a="1"/>
  <c r="E24" i="1" s="1"/>
  <c r="F24" i="1" s="1" a="1"/>
  <c r="F24" i="1" s="1"/>
  <c r="C24" i="1" s="1"/>
  <c r="E25" i="1" a="1"/>
  <c r="E25" i="1"/>
  <c r="F25" i="1" s="1" a="1"/>
  <c r="F25" i="1" s="1"/>
  <c r="C25" i="1" s="1"/>
  <c r="E26" i="1" a="1"/>
  <c r="E26" i="1" s="1"/>
  <c r="F26" i="1" s="1" a="1"/>
  <c r="F26" i="1" s="1"/>
  <c r="C26" i="1" s="1"/>
  <c r="E27" i="1" a="1"/>
  <c r="E27" i="1" s="1"/>
  <c r="F27" i="1" s="1" a="1"/>
  <c r="F27" i="1" s="1"/>
  <c r="C27" i="1" s="1"/>
  <c r="E28" i="1" a="1"/>
  <c r="E28" i="1" s="1"/>
  <c r="F28" i="1" s="1" a="1"/>
  <c r="F28" i="1" s="1"/>
  <c r="C28" i="1" s="1"/>
  <c r="E29" i="1" a="1"/>
  <c r="E29" i="1"/>
  <c r="E30" i="1" a="1"/>
  <c r="E30" i="1"/>
  <c r="E31" i="1" a="1"/>
  <c r="E31" i="1" s="1"/>
  <c r="F31" i="1" s="1" a="1"/>
  <c r="F31" i="1" s="1"/>
  <c r="C31" i="1" s="1"/>
  <c r="E32" i="1" a="1"/>
  <c r="E32" i="1" s="1"/>
  <c r="F32" i="1" s="1" a="1"/>
  <c r="F32" i="1" s="1"/>
  <c r="C32" i="1" s="1"/>
  <c r="E33" i="1" a="1"/>
  <c r="E33" i="1" s="1"/>
  <c r="F33" i="1" s="1" a="1"/>
  <c r="F33" i="1" s="1"/>
  <c r="C33" i="1" s="1"/>
  <c r="E14" i="1" a="1"/>
  <c r="E14" i="1" s="1"/>
  <c r="F14" i="1" a="1"/>
  <c r="F14" i="1" s="1"/>
  <c r="F18" i="1" a="1"/>
  <c r="F18" i="1" s="1"/>
  <c r="C18" i="1" s="1"/>
  <c r="F29" i="1" a="1"/>
  <c r="F29" i="1" s="1"/>
  <c r="C29" i="1" s="1"/>
  <c r="F30" i="1" a="1"/>
  <c r="F30" i="1" s="1"/>
  <c r="C30" i="1" s="1"/>
  <c r="C11" i="1"/>
  <c r="B11" i="1"/>
  <c r="F6" i="1"/>
  <c r="F3" i="1"/>
  <c r="F4" i="1"/>
  <c r="F5" i="1"/>
  <c r="C6" i="1"/>
  <c r="C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<sst xmlns="http://schemas.openxmlformats.org/spreadsheetml/2006/main" count="18" uniqueCount="17">
  <si>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Numeros de casos</t>
  </si>
  <si>
    <t>Est Creación horas</t>
  </si>
  <si>
    <t>Est ejecución horas</t>
  </si>
  <si>
    <t>Complejidad</t>
  </si>
  <si>
    <t>Alta</t>
  </si>
  <si>
    <t>Media</t>
  </si>
  <si>
    <t>Baja</t>
  </si>
  <si>
    <t>Total</t>
  </si>
  <si>
    <t>NA</t>
  </si>
  <si>
    <t>Cuantos testers se necesitan para terminar la ejecución en 4 semanas</t>
  </si>
  <si>
    <t>Total horas</t>
  </si>
  <si>
    <t>Horas de ejecución de las 4 semanas</t>
  </si>
  <si>
    <t>Día</t>
  </si>
  <si>
    <t>TCs planeados</t>
  </si>
  <si>
    <t>Numero de días</t>
  </si>
  <si>
    <t>Test actual/ejecutados</t>
  </si>
  <si>
    <t>¿Cuántos testers necesito?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</si>
</sst>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168" fontId="0" fillId="0" borderId="0" xfId="0" applyNumberFormat="1"/>
    <xf numFmtId="1" fontId="0" fillId="0" borderId="0" xfId="0" applyNumberFormat="1"/>
  </cellXfs>
  <cellStyles count="2">
    <cellStyle name="Normal" xfId="0" builtinId="0"/>
    <cellStyle name="Porcentaje" xfId="1" builtinId="5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Hoja1!$B$14:$B$33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Hoja1!$C$14:$C$33</c:f>
              <c:numCache>
                <c:formatCode>0</c:formatCode>
                <c:ptCount val="20"/>
                <c:pt idx="0">
                  <c:v>4</c:v>
                </c:pt>
                <c:pt idx="1">
                  <c:v>10</c:v>
                </c:pt>
                <c:pt idx="2">
                  <c:v>21</c:v>
                </c:pt>
                <c:pt idx="3">
                  <c:v>41</c:v>
                </c:pt>
                <c:pt idx="4">
                  <c:v>72</c:v>
                </c:pt>
                <c:pt idx="5">
                  <c:v>121</c:v>
                </c:pt>
                <c:pt idx="6">
                  <c:v>191</c:v>
                </c:pt>
                <c:pt idx="7">
                  <c:v>281</c:v>
                </c:pt>
                <c:pt idx="8">
                  <c:v>385</c:v>
                </c:pt>
                <c:pt idx="9">
                  <c:v>493</c:v>
                </c:pt>
                <c:pt idx="10">
                  <c:v>590</c:v>
                </c:pt>
                <c:pt idx="11">
                  <c:v>670</c:v>
                </c:pt>
                <c:pt idx="12">
                  <c:v>730</c:v>
                </c:pt>
                <c:pt idx="13">
                  <c:v>773</c:v>
                </c:pt>
                <c:pt idx="14">
                  <c:v>801</c:v>
                </c:pt>
                <c:pt idx="15">
                  <c:v>820</c:v>
                </c:pt>
                <c:pt idx="16">
                  <c:v>833</c:v>
                </c:pt>
                <c:pt idx="17">
                  <c:v>841</c:v>
                </c:pt>
                <c:pt idx="18">
                  <c:v>846</c:v>
                </c:pt>
                <c:pt idx="19">
                  <c:v>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2-4272-9D2A-F90AF908CA4A}"/>
            </c:ext>
          </c:extLst>
        </c:ser>
        <c:ser>
          <c:idx val="1"/>
          <c:order val="1"/>
          <c:tx>
            <c:v>Ejecutados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Hoja1!$B$14:$B$33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Hoja1!$D$14:$D$33</c:f>
              <c:numCache>
                <c:formatCode>General</c:formatCode>
                <c:ptCount val="20"/>
                <c:pt idx="0">
                  <c:v>2</c:v>
                </c:pt>
                <c:pt idx="1">
                  <c:v>6</c:v>
                </c:pt>
                <c:pt idx="2">
                  <c:v>17</c:v>
                </c:pt>
                <c:pt idx="3">
                  <c:v>39</c:v>
                </c:pt>
                <c:pt idx="4">
                  <c:v>70</c:v>
                </c:pt>
                <c:pt idx="5">
                  <c:v>119</c:v>
                </c:pt>
                <c:pt idx="6">
                  <c:v>189</c:v>
                </c:pt>
                <c:pt idx="7">
                  <c:v>200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720</c:v>
                </c:pt>
                <c:pt idx="14">
                  <c:v>770</c:v>
                </c:pt>
                <c:pt idx="15">
                  <c:v>800</c:v>
                </c:pt>
                <c:pt idx="16">
                  <c:v>815</c:v>
                </c:pt>
                <c:pt idx="17">
                  <c:v>833</c:v>
                </c:pt>
                <c:pt idx="18">
                  <c:v>835</c:v>
                </c:pt>
                <c:pt idx="19">
                  <c:v>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B2-4272-9D2A-F90AF908C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594527"/>
        <c:axId val="856593279"/>
      </c:scatterChart>
      <c:valAx>
        <c:axId val="85659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56593279"/>
        <c:crosses val="autoZero"/>
        <c:crossBetween val="midCat"/>
      </c:valAx>
      <c:valAx>
        <c:axId val="85659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5659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348156</xdr:colOff>
      <xdr:row>13</xdr:row>
      <xdr:rowOff>84083</xdr:rowOff>
    </xdr:from>
    <xdr:to>
      <xdr:col>12</xdr:col>
      <xdr:colOff>348156</xdr:colOff>
      <xdr:row>27</xdr:row>
      <xdr:rowOff>160283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6D02DB-1C9A-8246-525C-4CC2107BA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20D71-F539-4467-AC9E-7200AC1836FA}" name="Tabla1" displayName="Tabla1" ref="B2:F6" totalsRowCount="1">
  <autoFilter ref="B2:F5" xr:uid="{2A720D71-F539-4467-AC9E-7200AC1836FA}"/>
  <tableColumns count="5">
    <tableColumn id="1" xr3:uid="{222147C3-F844-46C0-A335-BC5C34072B56}" name="Complejidad" totalsRowLabel="Total"/>
    <tableColumn id="2" xr3:uid="{936BF544-12BA-461B-9E04-7E0A2CDAAD3F}" name="Numeros de casos" totalsRowFunction="sum"/>
    <tableColumn id="3" xr3:uid="{45B5487A-CF00-44E2-94DF-A1589BC9E46A}" name="Est Creación horas" totalsRowLabel="NA"/>
    <tableColumn id="4" xr3:uid="{BA1F1288-A594-4BB7-BF68-F7AABF641F60}" name="Est ejecución horas" totalsRowLabel="NA"/>
    <tableColumn id="5" xr3:uid="{561333F4-F7E9-4A58-B1FC-E38707ACD82C}" name="Total horas" totalsRowFunction="sum" dataDxfId="1">
      <calculatedColumnFormula>Tabla1[[#This Row],[Est ejecución horas]]*Tabla1[[#This Row],[Numeros de casos]]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EA8CF7-0F09-4463-8648-53939C729E37}" name="Tabla2" displayName="Tabla2" ref="B10:D11" totalsRowShown="0">
  <autoFilter ref="B10:D11" xr:uid="{E5EA8CF7-0F09-4463-8648-53939C729E37}"/>
  <tableColumns count="3">
    <tableColumn id="1" xr3:uid="{2203EF57-93BD-4D95-85DF-8C663B530ABA}" name="Horas de ejecución de las 4 semanas">
      <calculatedColumnFormula>20*8</calculatedColumnFormula>
    </tableColumn>
    <tableColumn id="2" xr3:uid="{532210CC-B08C-48C9-B855-B713410D3D90}" name="¿Cuántos testers necesito?">
      <calculatedColumnFormula>Tabla1[[#Totals],[Total horas]]/B11</calculatedColumnFormula>
    </tableColumn>
    <tableColumn id="3" xr3:uid="{BA279363-B63C-409B-94E0-7B90ABE4A9CE}" name="Numero de días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27DA5F-B0E8-4A3E-BDD3-04C095DC1E71}" name="Tabla3" displayName="Tabla3" ref="B13:D33" totalsRowShown="0">
  <autoFilter ref="B13:D33" xr:uid="{6027DA5F-B0E8-4A3E-BDD3-04C095DC1E71}"/>
  <tableColumns count="3">
    <tableColumn id="1" xr3:uid="{CAE9A35B-499B-4222-ADF3-4AF9F6D73FC9}" name="Día"/>
    <tableColumn id="2" xr3:uid="{8EFBA519-93AB-4CB0-BF85-90C76D3FFC74}" name="TCs planeados" dataDxfId="0">
      <calculatedColumnFormula>ROUNDUP(E14/F14*Tabla1[[#Totals],[Numeros de casos]],0)</calculatedColumnFormula>
    </tableColumn>
    <tableColumn id="3" xr3:uid="{41A5B51B-8DEA-474F-BA16-57588937D350}" name="Test actual/ejecutado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ACD4-025D-46EB-91A1-CB657EE5B61E}">
  <dimension ref="B2:F33"/>
  <sheetViews>
    <sheetView tabSelected="1" topLeftCell="A4" zoomScale="145" zoomScaleNormal="145" workbookViewId="0">
      <selection activeCell="E14" sqref="E14"/>
    </sheetView>
  </sheetViews>
  <sheetFormatPr baseColWidth="10" defaultRowHeight="15" x14ac:dyDescent="0.25"/>
  <cols>
    <col min="2" max="2" width="15.140625" customWidth="1"/>
    <col min="3" max="3" width="19.140625" customWidth="1"/>
    <col min="4" max="4" width="21.140625" customWidth="1"/>
    <col min="5" max="5" width="20" customWidth="1"/>
  </cols>
  <sheetData>
    <row r="2" spans="2:6" x14ac:dyDescent="0.25">
      <c r="B2" t="s">
        <v>3</v>
      </c>
      <c r="C2" t="s">
        <v>0</v>
      </c>
      <c r="D2" t="s">
        <v>1</v>
      </c>
      <c r="E2" t="s">
        <v>2</v>
      </c>
      <c r="F2" t="s">
        <v>10</v>
      </c>
    </row>
    <row r="3" spans="2:6" x14ac:dyDescent="0.25">
      <c r="B3" t="s">
        <v>4</v>
      </c>
      <c r="C3">
        <v>274</v>
      </c>
      <c r="D3">
        <v>1.5</v>
      </c>
      <c r="E3">
        <v>1</v>
      </c>
      <c r="F3">
        <f>Tabla1[[#This Row],[Est ejecución horas]]*Tabla1[[#This Row],[Numeros de casos]]</f>
        <v>274</v>
      </c>
    </row>
    <row r="4" spans="2:6" x14ac:dyDescent="0.25">
      <c r="B4" t="s">
        <v>5</v>
      </c>
      <c r="C4">
        <v>300</v>
      </c>
      <c r="D4">
        <v>0.75</v>
      </c>
      <c r="E4">
        <v>0.5</v>
      </c>
      <c r="F4">
        <f>Tabla1[[#This Row],[Est ejecución horas]]*Tabla1[[#This Row],[Numeros de casos]]</f>
        <v>150</v>
      </c>
    </row>
    <row r="5" spans="2:6" x14ac:dyDescent="0.25">
      <c r="B5" t="s">
        <v>6</v>
      </c>
      <c r="C5">
        <v>280</v>
      </c>
      <c r="D5">
        <v>0.5</v>
      </c>
      <c r="E5">
        <v>0.2</v>
      </c>
      <c r="F5">
        <f>Tabla1[[#This Row],[Est ejecución horas]]*Tabla1[[#This Row],[Numeros de casos]]</f>
        <v>56</v>
      </c>
    </row>
    <row r="6" spans="2:6" x14ac:dyDescent="0.25">
      <c r="B6" t="s">
        <v>7</v>
      </c>
      <c r="C6">
        <f>SUBTOTAL(109,Tabla1[Numeros de casos])</f>
        <v>854</v>
      </c>
      <c r="D6" t="s">
        <v>8</v>
      </c>
      <c r="E6" t="s">
        <v>8</v>
      </c>
      <c r="F6">
        <f>SUBTOTAL(109,Tabla1[Total horas])</f>
        <v>480</v>
      </c>
    </row>
    <row r="8" spans="2:6" x14ac:dyDescent="0.25">
      <c r="B8" t="s">
        <v>9</v>
      </c>
    </row>
    <row r="10" spans="2:6" ht="45" x14ac:dyDescent="0.25">
      <c r="B10" s="1" t="s">
        <v>11</v>
      </c>
      <c r="C10" s="1" t="s">
        <v>16</v>
      </c>
      <c r="D10" t="s">
        <v>14</v>
      </c>
    </row>
    <row r="11" spans="2:6" x14ac:dyDescent="0.25">
      <c r="B11">
        <f>20*8</f>
        <v>160</v>
      </c>
      <c r="C11">
        <f>Tabla1[[#Totals],[Total horas]]/B11</f>
        <v>3</v>
      </c>
      <c r="D11">
        <v>20</v>
      </c>
    </row>
    <row r="13" spans="2:6" x14ac:dyDescent="0.25">
      <c r="B13" t="s">
        <v>12</v>
      </c>
      <c r="C13" t="s">
        <v>13</v>
      </c>
      <c r="D13" t="s">
        <v>15</v>
      </c>
    </row>
    <row r="14" spans="2:6" x14ac:dyDescent="0.25">
      <c r="B14">
        <v>1</v>
      </c>
      <c r="C14" s="4">
        <f>ROUNDUP(E14/F14*Tabla1[[#Totals],[Numeros de casos]],0)</f>
        <v>4</v>
      </c>
      <c r="D14">
        <v>2</v>
      </c>
      <c r="E14" s="2" cm="1">
        <f t="array" ref="E14">B14/Tabla2[Numero de días]</f>
        <v>0.05</v>
      </c>
      <c r="F14" s="3" cm="1">
        <f t="array" ref="F14">B14/Tabla2[Numero de días]+EXP(3-(8*B14/Tabla2[Numero de días]))</f>
        <v>13.513738035001692</v>
      </c>
    </row>
    <row r="15" spans="2:6" x14ac:dyDescent="0.25">
      <c r="B15">
        <v>2</v>
      </c>
      <c r="C15" s="4">
        <f>ROUNDUP(E15/F15*Tabla1[[#Totals],[Numeros de casos]],0)</f>
        <v>10</v>
      </c>
      <c r="D15">
        <v>6</v>
      </c>
      <c r="E15" s="2" cm="1">
        <f t="array" ref="E15">B15/Tabla2[Numero de días]</f>
        <v>0.1</v>
      </c>
      <c r="F15" s="3" cm="1">
        <f t="array" ref="F15">B15/Tabla2[Numero de días]+EXP(3-8*E15)</f>
        <v>9.1250134994341217</v>
      </c>
    </row>
    <row r="16" spans="2:6" x14ac:dyDescent="0.25">
      <c r="B16">
        <v>3</v>
      </c>
      <c r="C16" s="4">
        <f>ROUNDUP(E16/F16*Tabla1[[#Totals],[Numeros de casos]],0)</f>
        <v>21</v>
      </c>
      <c r="D16">
        <v>17</v>
      </c>
      <c r="E16" s="2" cm="1">
        <f t="array" ref="E16">B16/Tabla2[Numero de días]</f>
        <v>0.15</v>
      </c>
      <c r="F16" s="3" cm="1">
        <f t="array" ref="F16">B16/Tabla2[Numero de días]+EXP(3-8*E16)</f>
        <v>6.1996474644129469</v>
      </c>
    </row>
    <row r="17" spans="2:6" x14ac:dyDescent="0.25">
      <c r="B17">
        <v>4</v>
      </c>
      <c r="C17" s="4">
        <f>ROUNDUP(E17/F17*Tabla1[[#Totals],[Numeros de casos]],0)</f>
        <v>41</v>
      </c>
      <c r="D17">
        <v>39</v>
      </c>
      <c r="E17" s="2" cm="1">
        <f t="array" ref="E17">B17/Tabla2[Numero de días]</f>
        <v>0.2</v>
      </c>
      <c r="F17" s="3" cm="1">
        <f t="array" ref="F17">B17/Tabla2[Numero de días]+EXP(3-8*E17)</f>
        <v>4.2551999668446747</v>
      </c>
    </row>
    <row r="18" spans="2:6" x14ac:dyDescent="0.25">
      <c r="B18">
        <v>5</v>
      </c>
      <c r="C18" s="4">
        <f>ROUNDUP(E18/F18*Tabla1[[#Totals],[Numeros de casos]],0)</f>
        <v>72</v>
      </c>
      <c r="D18">
        <v>70</v>
      </c>
      <c r="E18" s="2" cm="1">
        <f t="array" ref="E18">B18/Tabla2[Numero de días]</f>
        <v>0.25</v>
      </c>
      <c r="F18" s="3" cm="1">
        <f t="array" ref="F18">B18/Tabla2[Numero de días]+EXP(3-8*E18)</f>
        <v>2.9682818284590451</v>
      </c>
    </row>
    <row r="19" spans="2:6" x14ac:dyDescent="0.25">
      <c r="B19">
        <v>6</v>
      </c>
      <c r="C19" s="4">
        <f>ROUNDUP(E19/F19*Tabla1[[#Totals],[Numeros de casos]],0)</f>
        <v>121</v>
      </c>
      <c r="D19">
        <v>119</v>
      </c>
      <c r="E19" s="2" cm="1">
        <f t="array" ref="E19">B19/Tabla2[Numero de días]</f>
        <v>0.3</v>
      </c>
      <c r="F19" s="3" cm="1">
        <f t="array" ref="F19">B19/Tabla2[Numero de días]+EXP(3-8*E19)</f>
        <v>2.1221188003905089</v>
      </c>
    </row>
    <row r="20" spans="2:6" x14ac:dyDescent="0.25">
      <c r="B20">
        <v>7</v>
      </c>
      <c r="C20" s="4">
        <f>ROUNDUP(E20/F20*Tabla1[[#Totals],[Numeros de casos]],0)</f>
        <v>191</v>
      </c>
      <c r="D20">
        <v>189</v>
      </c>
      <c r="E20" s="2" cm="1">
        <f t="array" ref="E20">B20/Tabla2[Numero de días]</f>
        <v>0.35</v>
      </c>
      <c r="F20" s="3" cm="1">
        <f t="array" ref="F20">B20/Tabla2[Numero de días]+EXP(3-8*E20)</f>
        <v>1.5714027581601702</v>
      </c>
    </row>
    <row r="21" spans="2:6" x14ac:dyDescent="0.25">
      <c r="B21">
        <v>8</v>
      </c>
      <c r="C21" s="4">
        <f>ROUNDUP(E21/F21*Tabla1[[#Totals],[Numeros de casos]],0)</f>
        <v>281</v>
      </c>
      <c r="D21">
        <v>200</v>
      </c>
      <c r="E21" s="2" cm="1">
        <f t="array" ref="E21">B21/Tabla2[Numero de días]</f>
        <v>0.4</v>
      </c>
      <c r="F21" s="3" cm="1">
        <f t="array" ref="F21">B21/Tabla2[Numero de días]+EXP(3-8*E21)</f>
        <v>1.2187307530779816</v>
      </c>
    </row>
    <row r="22" spans="2:6" x14ac:dyDescent="0.25">
      <c r="B22">
        <v>9</v>
      </c>
      <c r="C22" s="4">
        <f>ROUNDUP(E22/F22*Tabla1[[#Totals],[Numeros de casos]],0)</f>
        <v>385</v>
      </c>
      <c r="D22">
        <v>300</v>
      </c>
      <c r="E22" s="2" cm="1">
        <f t="array" ref="E22">B22/Tabla2[Numero de días]</f>
        <v>0.45</v>
      </c>
      <c r="F22" s="3" cm="1">
        <f t="array" ref="F22">B22/Tabla2[Numero de días]+EXP(3-8*E22)</f>
        <v>0.99881163609402646</v>
      </c>
    </row>
    <row r="23" spans="2:6" x14ac:dyDescent="0.25">
      <c r="B23">
        <v>10</v>
      </c>
      <c r="C23" s="4">
        <f>ROUNDUP(E23/F23*Tabla1[[#Totals],[Numeros de casos]],0)</f>
        <v>493</v>
      </c>
      <c r="D23">
        <v>400</v>
      </c>
      <c r="E23" s="2" cm="1">
        <f t="array" ref="E23">B23/Tabla2[Numero de días]</f>
        <v>0.5</v>
      </c>
      <c r="F23" s="3" cm="1">
        <f t="array" ref="F23">B23/Tabla2[Numero de días]+EXP(3-8*E23)</f>
        <v>0.86787944117144233</v>
      </c>
    </row>
    <row r="24" spans="2:6" x14ac:dyDescent="0.25">
      <c r="B24">
        <v>11</v>
      </c>
      <c r="C24" s="4">
        <f>ROUNDUP(E24/F24*Tabla1[[#Totals],[Numeros de casos]],0)</f>
        <v>590</v>
      </c>
      <c r="D24">
        <v>500</v>
      </c>
      <c r="E24" s="2" cm="1">
        <f t="array" ref="E24">B24/Tabla2[Numero de días]</f>
        <v>0.55000000000000004</v>
      </c>
      <c r="F24" s="3" cm="1">
        <f t="array" ref="F24">B24/Tabla2[Numero de días]+EXP(3-8*E24)</f>
        <v>0.7965969639416064</v>
      </c>
    </row>
    <row r="25" spans="2:6" x14ac:dyDescent="0.25">
      <c r="B25">
        <v>12</v>
      </c>
      <c r="C25" s="4">
        <f>ROUNDUP(E25/F25*Tabla1[[#Totals],[Numeros de casos]],0)</f>
        <v>670</v>
      </c>
      <c r="D25">
        <v>600</v>
      </c>
      <c r="E25" s="2" cm="1">
        <f t="array" ref="E25">B25/Tabla2[Numero de días]</f>
        <v>0.6</v>
      </c>
      <c r="F25" s="3" cm="1">
        <f t="array" ref="F25">B25/Tabla2[Numero de días]+EXP(3-8*E25)</f>
        <v>0.76529888822158654</v>
      </c>
    </row>
    <row r="26" spans="2:6" x14ac:dyDescent="0.25">
      <c r="B26">
        <v>13</v>
      </c>
      <c r="C26" s="4">
        <f>ROUNDUP(E26/F26*Tabla1[[#Totals],[Numeros de casos]],0)</f>
        <v>730</v>
      </c>
      <c r="D26">
        <v>700</v>
      </c>
      <c r="E26" s="2" cm="1">
        <f t="array" ref="E26">B26/Tabla2[Numero de días]</f>
        <v>0.65</v>
      </c>
      <c r="F26" s="3" cm="1">
        <f t="array" ref="F26">B26/Tabla2[Numero de días]+EXP(3-8*E26)</f>
        <v>0.76080315836233392</v>
      </c>
    </row>
    <row r="27" spans="2:6" x14ac:dyDescent="0.25">
      <c r="B27">
        <v>14</v>
      </c>
      <c r="C27" s="4">
        <f>ROUNDUP(E27/F27*Tabla1[[#Totals],[Numeros de casos]],0)</f>
        <v>773</v>
      </c>
      <c r="D27">
        <v>720</v>
      </c>
      <c r="E27" s="2" cm="1">
        <f t="array" ref="E27">B27/Tabla2[Numero de días]</f>
        <v>0.7</v>
      </c>
      <c r="F27" s="3" cm="1">
        <f t="array" ref="F27">B27/Tabla2[Numero de días]+EXP(3-8*E27)</f>
        <v>0.77427357821433385</v>
      </c>
    </row>
    <row r="28" spans="2:6" x14ac:dyDescent="0.25">
      <c r="B28">
        <v>15</v>
      </c>
      <c r="C28" s="4">
        <f>ROUNDUP(E28/F28*Tabla1[[#Totals],[Numeros de casos]],0)</f>
        <v>801</v>
      </c>
      <c r="D28">
        <v>770</v>
      </c>
      <c r="E28" s="2" cm="1">
        <f t="array" ref="E28">B28/Tabla2[Numero de días]</f>
        <v>0.75</v>
      </c>
      <c r="F28" s="3" cm="1">
        <f t="array" ref="F28">B28/Tabla2[Numero de días]+EXP(3-8*E28)</f>
        <v>0.79978706836786395</v>
      </c>
    </row>
    <row r="29" spans="2:6" x14ac:dyDescent="0.25">
      <c r="B29">
        <v>16</v>
      </c>
      <c r="C29" s="4">
        <f>ROUNDUP(E29/F29*Tabla1[[#Totals],[Numeros de casos]],0)</f>
        <v>820</v>
      </c>
      <c r="D29">
        <v>800</v>
      </c>
      <c r="E29" s="2" cm="1">
        <f t="array" ref="E29">B29/Tabla2[Numero de días]</f>
        <v>0.8</v>
      </c>
      <c r="F29" s="3" cm="1">
        <f t="array" ref="F29">B29/Tabla2[Numero de días]+EXP(3-8*E29)</f>
        <v>0.83337326996032612</v>
      </c>
    </row>
    <row r="30" spans="2:6" x14ac:dyDescent="0.25">
      <c r="B30">
        <v>17</v>
      </c>
      <c r="C30" s="4">
        <f>ROUNDUP(E30/F30*Tabla1[[#Totals],[Numeros de casos]],0)</f>
        <v>833</v>
      </c>
      <c r="D30">
        <v>815</v>
      </c>
      <c r="E30" s="2" cm="1">
        <f t="array" ref="E30">B30/Tabla2[Numero de días]</f>
        <v>0.85</v>
      </c>
      <c r="F30" s="3" cm="1">
        <f t="array" ref="F30">B30/Tabla2[Numero de días]+EXP(3-8*E30)</f>
        <v>0.87237077185616563</v>
      </c>
    </row>
    <row r="31" spans="2:6" x14ac:dyDescent="0.25">
      <c r="B31">
        <v>18</v>
      </c>
      <c r="C31" s="4">
        <f>ROUNDUP(E31/F31*Tabla1[[#Totals],[Numeros de casos]],0)</f>
        <v>841</v>
      </c>
      <c r="D31">
        <v>833</v>
      </c>
      <c r="E31" s="2" cm="1">
        <f t="array" ref="E31">B31/Tabla2[Numero de días]</f>
        <v>0.9</v>
      </c>
      <c r="F31" s="3" cm="1">
        <f t="array" ref="F31">B31/Tabla2[Numero de días]+EXP(3-8*E31)</f>
        <v>0.91499557682047772</v>
      </c>
    </row>
    <row r="32" spans="2:6" x14ac:dyDescent="0.25">
      <c r="B32">
        <v>19</v>
      </c>
      <c r="C32" s="4">
        <f>ROUNDUP(E32/F32*Tabla1[[#Totals],[Numeros de casos]],0)</f>
        <v>846</v>
      </c>
      <c r="D32">
        <v>835</v>
      </c>
      <c r="E32" s="2" cm="1">
        <f t="array" ref="E32">B32/Tabla2[Numero de días]</f>
        <v>0.95</v>
      </c>
      <c r="F32" s="3" cm="1">
        <f t="array" ref="F32">B32/Tabla2[Numero de días]+EXP(3-8*E32)</f>
        <v>0.96005183574463349</v>
      </c>
    </row>
    <row r="33" spans="2:6" x14ac:dyDescent="0.25">
      <c r="B33">
        <v>20</v>
      </c>
      <c r="C33" s="4">
        <f>ROUNDUP(E33/F33*Tabla1[[#Totals],[Numeros de casos]],0)</f>
        <v>849</v>
      </c>
      <c r="D33">
        <v>844</v>
      </c>
      <c r="E33" s="2" cm="1">
        <f t="array" ref="E33">B33/Tabla2[Numero de días]</f>
        <v>1</v>
      </c>
      <c r="F33" s="3" cm="1">
        <f t="array" ref="F33">B33/Tabla2[Numero de días]+EXP(3-8*E33)</f>
        <v>1.0067379469990854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Hemad</dc:creator>
  <cp:lastModifiedBy>Eduardo Alberto Rodriguez Garcia</cp:lastModifiedBy>
  <dcterms:created xsi:type="dcterms:W3CDTF">2022-06-18T15:18:42Z</dcterms:created>
  <dcterms:modified xsi:type="dcterms:W3CDTF">2022-06-18T16:37:33Z</dcterms:modified>
</cp:coreProperties>
</file>