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6" documentId="10_ncr:20000_{FC04540D-DF51-481D-A307-686B307A43C0}" xr6:coauthVersionLast="45" xr6:coauthVersionMax="45" xr10:uidLastSave="{93B5415A-79CC-4C38-AEA5-8A033E1D1ADD}"/>
  <bookViews>
    <workbookView xWindow="-120" yWindow="-120" windowWidth="19440" windowHeight="15000" tabRatio="894" firstSheet="5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7" r:id="rId12"/>
  </pivotCaches>
  <extLst>
    <ext xmlns:x14="http://schemas.microsoft.com/office/spreadsheetml/2009/9/main" uri="{876F7934-8845-4945-9796-88D515C7AA90}">
      <x14:pivotCaches>
        <pivotCache cacheId="4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<sst xmlns="http://schemas.openxmlformats.org/spreadsheetml/2006/main" count="138435" uniqueCount="31434">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</sst>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7"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115128.63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54050528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3.15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0.66</v>
        <stp/>
        <stp>PETRM26</stp>
        <stp>56</stp>
        <tr r="E58" s="34"/>
      </tp>
      <tp>
        <v>1.06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0.14000000000000001</v>
        <stp/>
        <stp>PETRM22</stp>
        <stp>56</stp>
        <tr r="E11" s="19"/>
        <tr r="E42" s="34"/>
      </tp>
      <tp>
        <v>0.17</v>
        <stp/>
        <stp>PETRM23</stp>
        <stp>56</stp>
        <tr r="E15" s="19"/>
        <tr r="E46" s="34"/>
      </tp>
      <tp>
        <v>0.1</v>
        <stp/>
        <stp>PETRM21</stp>
        <stp>56</stp>
        <tr r="E38" s="34"/>
      </tp>
      <tp>
        <v>1.51</v>
        <stp/>
        <stp>PETRM28</stp>
        <stp>56</stp>
        <tr r="E66" s="34"/>
      </tp>
      <tp>
        <v>2.11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0</v>
        <stp/>
        <stp>BBASM34</stp>
        <stp>73</stp>
        <tr r="I106" s="19"/>
      </tp>
      <tp>
        <v>110.7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80.34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23.82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33.03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0.09</v>
        <stp/>
        <stp>BBDCM20</stp>
        <stp>56</stp>
        <tr r="E48" s="19"/>
      </tp>
      <tp>
        <v>0</v>
        <stp/>
        <stp>BBDCM20</stp>
        <stp>73</stp>
        <tr r="I48" s="19"/>
      </tp>
      <tp>
        <v>47.72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58.21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0.42</v>
        <stp/>
        <stp>BOVAM95</stp>
        <stp>56</stp>
        <tr r="E119" s="19"/>
      </tp>
      <tp>
        <v>0</v>
        <stp/>
        <stp>BOVAM95</stp>
        <stp>73</stp>
        <tr r="I119" s="19"/>
      </tp>
      <tp>
        <v>44.59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0.71</v>
        <stp/>
        <stp>DOLF21</stp>
        <stp>60</stp>
        <tr r="M30" s="19"/>
      </tp>
      <tp>
        <v>5062.5</v>
        <stp/>
        <stp>DOLF21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43.95</v>
        <stp/>
        <stp>SANB11</stp>
        <stp>56</stp>
        <tr r="C65" s="37"/>
      </tp>
      <tp>
        <v>-0.86</v>
        <stp/>
        <stp>WINZ20</stp>
        <stp>60</stp>
        <tr r="M29" s="19"/>
      </tp>
      <tp>
        <v>114355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36.46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9.85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63.53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10" s="19"/>
        <tr r="M2" s="34"/>
        <tr r="M2" s="3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27.82</v>
        <stp/>
        <stp>PETR4</stp>
        <stp>56</stp>
        <tr r="L10" s="19"/>
        <tr r="C59" s="37"/>
        <tr r="O1" s="30"/>
        <tr r="L2" s="34"/>
        <tr r="L2" s="39"/>
      </tp>
      <tp>
        <v>28.25</v>
        <stp/>
        <stp>PETR3</stp>
        <stp>56</stp>
        <tr r="C58" s="37"/>
      </tp>
      <tp>
        <v>23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23.4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43.32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40.1</v>
        <stp/>
        <stp>IGTA3</stp>
        <stp>56</stp>
        <tr r="C44" s="37"/>
      </tp>
      <tp>
        <v>17.97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22.88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24.59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D74" s="37"/>
        <tr r="M20" s="19"/>
        <tr r="M12" s="39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24.98</v>
        <stp/>
        <stp>LAME4</stp>
        <stp>56</stp>
        <tr r="C50" s="37"/>
      </tp>
      <tp>
        <v>85</v>
        <stp/>
        <stp>VALE3</stp>
        <stp>56</stp>
        <tr r="L20" s="19"/>
        <tr r="L12" s="34"/>
        <tr r="L12" s="39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19.3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15.26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  <tr r="M3" s="3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15.69</v>
        <stp/>
        <stp>ABEV3</stp>
        <stp>56</stp>
        <tr r="C2" s="37"/>
      </tp>
      <tp>
        <v>26.79</v>
        <stp/>
        <stp>BBDC4</stp>
        <stp>56</stp>
        <tr r="L11" s="19"/>
        <tr r="O2" s="30"/>
        <tr r="C7" s="37"/>
        <tr r="L3" s="34"/>
        <tr r="L3" s="39"/>
      </tp>
      <tp>
        <v>23.72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13" s="19"/>
        <tr r="M5" s="34"/>
        <tr r="D5" s="37"/>
        <tr r="M5" s="39"/>
      </tp>
      <tp>
        <v>37.83</v>
        <stp/>
        <stp>BBAS3</stp>
        <stp>56</stp>
        <tr r="C5" s="37"/>
        <tr r="L5" s="34"/>
        <tr r="L13" s="19"/>
        <tr r="L5" s="39"/>
      </tp>
      <tp>
        <v>29.47</v>
        <stp/>
        <stp>BBSE3</stp>
        <stp>56</stp>
        <tr r="C8" s="37"/>
      </tp>
      <tp>
        <v>46.11</v>
        <stp/>
        <stp>SBSP3</stp>
        <stp>56</stp>
        <tr r="C66" s="37"/>
      </tp>
      <tp>
        <v>22.28</v>
        <stp/>
        <stp>JBSS3</stp>
        <stp>56</stp>
        <tr r="L25" s="19"/>
        <tr r="C48" s="37"/>
        <tr r="L17" s="34"/>
        <tr r="L17" s="39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17" s="39"/>
        <tr r="M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71.69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13.62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36.619999999999997</v>
        <stp/>
        <stp>ELET3</stp>
        <stp>56</stp>
        <tr r="C29" s="37"/>
      </tp>
      <tp>
        <v>36.89</v>
        <stp/>
        <stp>ELET6</stp>
        <stp>56</stp>
        <tr r="C30" s="37"/>
      </tp>
      <tp>
        <v>26.97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0.19</v>
        <stp/>
        <stp>PETRM206</stp>
        <stp>56</stp>
        <tr r="E45" s="34"/>
        <tr r="E14" s="19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41" s="34"/>
        <tr r="E10" s="19"/>
      </tp>
      <tp>
        <v>0.16</v>
        <stp/>
        <stp>PETRM213</stp>
        <stp>56</stp>
        <tr r="E13" s="19"/>
        <tr r="E44" s="34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0.15</v>
        <stp/>
        <stp>PETRM222</stp>
        <stp>56</stp>
        <tr r="E12" s="19"/>
        <tr r="E43" s="34"/>
      </tp>
      <tp>
        <v>0.21</v>
        <stp/>
        <stp>PETRM224</stp>
        <stp>56</stp>
        <tr r="E16" s="19"/>
        <tr r="E47" s="34"/>
      </tp>
      <tp>
        <v>0.25</v>
        <stp/>
        <stp>PETRM234</stp>
        <stp>56</stp>
        <tr r="E48" s="34"/>
        <tr r="E17" s="19"/>
      </tp>
      <tp>
        <v>0.52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0.31</v>
        <stp/>
        <stp>PETRM240</stp>
        <stp>56</stp>
        <tr r="E20" s="19"/>
        <tr r="E50" s="34"/>
      </tp>
      <tp>
        <v>0.41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0.64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0.78</v>
        <stp/>
        <stp>PETRM262</stp>
        <stp>56</stp>
        <tr r="E59" s="34"/>
      </tp>
      <tp>
        <v>0.96</v>
        <stp/>
        <stp>PETRM266</stp>
        <stp>56</stp>
        <tr r="E61" s="34"/>
      </tp>
      <tp>
        <v>1.27</v>
        <stp/>
        <stp>PETRM275</stp>
        <stp>56</stp>
        <tr r="E63" s="34"/>
      </tp>
      <tp>
        <v>1.8</v>
        <stp/>
        <stp>PETRM281</stp>
        <stp>56</stp>
        <tr r="E67" s="34"/>
      </tp>
      <tp>
        <v>1.95</v>
        <stp/>
        <stp>PETRM287</stp>
        <stp>56</stp>
        <tr r="E69" s="34"/>
      </tp>
      <tp>
        <v>4.22</v>
        <stp/>
        <stp>PETRM299</stp>
        <stp>56</stp>
        <tr r="E75" s="34"/>
      </tp>
      <tp>
        <v>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0.03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8.89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13.24</v>
        <stp/>
        <stp>CMIG4</stp>
        <stp>56</stp>
        <tr r="C19" s="37"/>
      </tp>
      <tp>
        <v>6.85</v>
        <stp/>
        <stp>PETRL208</stp>
        <stp>56</stp>
        <tr r="J45" s="30"/>
      </tp>
      <tp>
        <v>9.15</v>
        <stp/>
        <stp>PETRL200</stp>
        <stp>56</stp>
        <tr r="J38" s="30"/>
      </tp>
      <tp>
        <v>7.43</v>
        <stp/>
        <stp>PETRL203</stp>
        <stp>56</stp>
        <tr r="J43" s="30"/>
      </tp>
      <tp>
        <v>4.75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5.97</v>
        <stp/>
        <stp>PETRL218</stp>
        <stp>56</stp>
        <tr r="J49" s="30"/>
      </tp>
      <tp>
        <v>6.7</v>
        <stp/>
        <stp>PETRL211</stp>
        <stp>56</stp>
        <tr r="J46" s="30"/>
      </tp>
      <tp>
        <v>8.25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5.75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4.0199999999999996</v>
        <stp/>
        <stp>PETRL238</stp>
        <stp>56</stp>
        <tr r="J58" s="30"/>
      </tp>
      <tp>
        <v>4.49</v>
        <stp/>
        <stp>PETRL233</stp>
        <stp>56</stp>
        <tr r="J56" s="30"/>
      </tp>
      <tp>
        <v>5.17</v>
        <stp/>
        <stp>PETRL240</stp>
        <stp>56</stp>
        <tr r="J52" s="30"/>
      </tp>
      <tp>
        <v>4.25</v>
        <stp/>
        <stp>PETRL250</stp>
        <stp>56</stp>
        <tr r="J57" s="30"/>
      </tp>
      <tp>
        <v>2.2000000000000002</v>
        <stp/>
        <stp>PETRL141</stp>
        <stp>64</stp>
        <tr r="J32" s="3"/>
        <tr r="J30" s="3"/>
        <tr r="J33" s="3"/>
        <tr r="J34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2" s="3"/>
        <tr r="L30" s="3"/>
        <tr r="L34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L41" s="3"/>
        <tr r="M52" s="30"/>
      </tp>
      <tp>
        <v>0</v>
        <stp/>
        <stp>PETRL243</stp>
        <stp>73</stp>
        <tr r="L49" s="3"/>
        <tr r="L50" s="3"/>
      </tp>
      <tp>
        <v>0</v>
        <stp/>
        <stp>PETRL260</stp>
        <stp>73</stp>
        <tr r="L54" s="3"/>
      </tp>
      <tp>
        <v>0</v>
        <stp/>
        <stp>PETRL218</stp>
        <stp>73</stp>
        <tr r="L37" s="3"/>
        <tr r="M49" s="30"/>
      </tp>
      <tp>
        <v>0</v>
        <stp/>
        <stp>PETRL211</stp>
        <stp>73</stp>
        <tr r="L39" s="3"/>
        <tr r="L37" s="3"/>
        <tr r="L35" s="3"/>
        <tr r="L36" s="3"/>
        <tr r="L33" s="3"/>
        <tr r="M46" s="30"/>
        <tr r="L38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9" s="3"/>
        <tr r="L43" s="3"/>
        <tr r="L47" s="3"/>
        <tr r="L46" s="3"/>
        <tr r="M54" s="30"/>
        <tr r="L45" s="3"/>
        <tr r="L48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4" s="3"/>
        <tr r="L45" s="3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L40" s="3"/>
        <tr r="L41" s="3"/>
        <tr r="L43" s="3"/>
        <tr r="L44" s="3"/>
        <tr r="L42" s="3"/>
        <tr r="M50" s="30"/>
        <tr r="L38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2.6</v>
        <stp/>
        <stp>PETRL226</stp>
        <stp>64</stp>
        <tr r="J51" s="3"/>
        <tr r="J52" s="3"/>
        <tr r="J50" s="3"/>
        <tr r="J53" s="3"/>
        <tr r="J54" s="3"/>
      </tp>
      <tp>
        <v>3.4</v>
        <stp/>
        <stp>PETRL260</stp>
        <stp>61</stp>
        <tr r="J54" s="3"/>
      </tp>
      <tp>
        <v>5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3.4</v>
        <stp/>
        <stp>PETRL207</stp>
        <stp>64</stp>
        <tr r="J47" s="3"/>
        <tr r="J46" s="3"/>
        <tr r="J45" s="3"/>
        <tr r="J49" s="3"/>
        <tr r="J48" s="3"/>
      </tp>
      <tp>
        <v>5</v>
        <stp/>
        <stp>PETRL211</stp>
        <stp>64</stp>
        <tr r="J39" s="3"/>
        <tr r="J35" s="3"/>
        <tr r="J36" s="3"/>
        <tr r="J37" s="3"/>
        <tr r="J38" s="3"/>
      </tp>
      <tp>
        <v>5.58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0</v>
        <stp/>
        <stp>PETRL218</stp>
        <stp>61</stp>
        <tr r="J37" s="3"/>
      </tp>
      <tp>
        <v>11.91</v>
        <stp/>
        <stp>PETRL161</stp>
        <stp>56</stp>
        <tr r="J34" s="30"/>
      </tp>
      <tp>
        <v>7.4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0</v>
        <stp/>
        <stp>PETRL208</stp>
        <stp>61</stp>
        <tr r="J32" s="3"/>
      </tp>
      <tp>
        <v>8.5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7.96</v>
        <stp/>
        <stp>PETRL198</stp>
        <stp>56</stp>
        <tr r="J42" s="30"/>
      </tp>
      <tp>
        <v>8.52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75.05</v>
        <stp/>
        <stp>GNDI3</stp>
        <stp>56</stp>
        <tr r="C38" s="37"/>
      </tp>
      <tp>
        <v>19.3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5.22</v>
        <stp/>
        <stp>COGN3</stp>
        <stp>56</stp>
        <tr r="L24" s="19"/>
        <tr r="L16" s="34"/>
        <tr r="C20" s="37"/>
        <tr r="L16" s="39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  <tr r="M8" s="39"/>
      </tp>
      <tp>
        <v>10.5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1" s="34"/>
        <tr r="M11" s="39"/>
        <tr r="M19" s="1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27.31</v>
        <stp/>
        <stp>GOLL4</stp>
        <stp>56</stp>
        <tr r="C40" s="37"/>
        <tr r="L11" s="39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26.08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  <tr r="M15" s="39"/>
      </tp>
      <tp>
        <v>3.84</v>
        <stp/>
        <stp>CIEL3</stp>
        <stp>56</stp>
        <tr r="L33" s="19"/>
        <tr r="L15" s="34"/>
        <tr r="L15" s="3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14.22</v>
        <stp/>
        <stp>TIMS3</stp>
        <stp>56</stp>
        <tr r="C70" s="37"/>
      </tp>
      <tp>
        <v>45.53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1.52</v>
        <stp/>
        <stp>VALEM787</stp>
        <stp>56</stp>
        <tr r="E40" s="19"/>
      </tp>
      <tp>
        <v>1.45</v>
        <stp/>
        <stp>VALEM782</stp>
        <stp>56</stp>
        <tr r="E39" s="19"/>
      </tp>
      <tp>
        <v>1.84</v>
        <stp/>
        <stp>VALEM797</stp>
        <stp>56</stp>
        <tr r="E42" s="19"/>
      </tp>
      <tp>
        <v>1.66</v>
        <stp/>
        <stp>VALEM792</stp>
        <stp>56</stp>
        <tr r="E41" s="19"/>
      </tp>
      <tp>
        <v>0.56999999999999995</v>
        <stp/>
        <stp>VALEM727</stp>
        <stp>56</stp>
        <tr r="E27" s="19"/>
      </tp>
      <tp>
        <v>0.67</v>
        <stp/>
        <stp>VALEM737</stp>
        <stp>56</stp>
        <tr r="E29" s="19"/>
      </tp>
      <tp>
        <v>0.63</v>
        <stp/>
        <stp>VALEM732</stp>
        <stp>56</stp>
        <tr r="E28" s="19"/>
      </tp>
      <tp>
        <v>0.79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0.86</v>
        <stp/>
        <stp>VALEM752</stp>
        <stp>56</stp>
        <tr r="E32" s="19"/>
      </tp>
      <tp>
        <v>1.1000000000000001</v>
        <stp/>
        <stp>VALEM767</stp>
        <stp>56</stp>
        <tr r="E35" s="19"/>
      </tp>
      <tp>
        <v>1.03</v>
        <stp/>
        <stp>VALEM762</stp>
        <stp>56</stp>
        <tr r="E34" s="19"/>
      </tp>
      <tp>
        <v>1.3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0.46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0.25</v>
        <stp/>
        <stp>VVARM147</stp>
        <stp>56</stp>
        <tr r="E149" s="19"/>
      </tp>
      <tp>
        <v>0.95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2.56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2.2599999999999998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47.91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81.5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  <tr r="M4" s="39"/>
      </tp>
      <tp>
        <v>31.5</v>
        <stp/>
        <stp>ITUB4</stp>
        <stp>56</stp>
        <tr r="L4" s="34"/>
        <tr r="C47" s="37"/>
        <tr r="L12" s="19"/>
        <tr r="L4" s="39"/>
      </tp>
      <tp>
        <v>11.41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34.21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25.95</v>
        <stp/>
        <stp>MULT3</stp>
        <stp>56</stp>
        <tr r="C55" s="37"/>
      </tp>
      <tp>
        <v>50.55</v>
        <stp/>
        <stp>SUZB3</stp>
        <stp>56</stp>
        <tr r="C68" s="37"/>
        <tr r="L14" s="19"/>
        <tr r="L6" s="34"/>
        <tr r="L6" s="39"/>
      </tp>
      <tp>
        <v>0</v>
        <stp/>
        <stp>SUZB3</stp>
        <stp>60</stp>
        <tr r="M14" s="19"/>
        <tr r="M6" s="34"/>
        <tr r="M6" s="39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1.04</v>
        <stp/>
        <stp>ITUBM311</stp>
        <stp>56</stp>
        <tr r="E49" s="39"/>
      </tp>
      <tp>
        <v>1.18</v>
        <stp/>
        <stp>ITUBM313</stp>
        <stp>56</stp>
        <tr r="E50" s="39"/>
      </tp>
      <tp>
        <v>1.41</v>
        <stp/>
        <stp>ITUBM316</stp>
        <stp>56</stp>
        <tr r="E51" s="39"/>
      </tp>
      <tp>
        <v>0.97</v>
        <stp/>
        <stp>ITUBM308</stp>
        <stp>56</stp>
        <tr r="E48" s="39"/>
      </tp>
      <tp>
        <v>0</v>
        <stp/>
        <stp>ITUBM151</stp>
        <stp>73</stp>
        <tr r="I2" s="39"/>
      </tp>
      <tp>
        <v>0.71</v>
        <stp/>
        <stp>ITUBM301</stp>
        <stp>56</stp>
        <tr r="E45" s="39"/>
      </tp>
      <tp>
        <v>0.6</v>
        <stp/>
        <stp>ITUBM300</stp>
        <stp>56</stp>
        <tr r="E44" s="39"/>
      </tp>
      <tp>
        <v>0.8</v>
        <stp/>
        <stp>ITUBM303</stp>
        <stp>56</stp>
        <tr r="E46" s="39"/>
      </tp>
      <tp>
        <v>0.88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0.02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67" s="19"/>
        <tr r="E28" s="3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0.27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0.45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0.36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0.02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61" s="19"/>
        <tr r="I22" s="39"/>
      </tp>
      <tp>
        <v>0</v>
        <stp/>
        <stp>ITUBM246</stp>
        <stp>73</stp>
        <tr r="I23" s="39"/>
        <tr r="I62" s="1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33" s="39"/>
        <tr r="I72" s="1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21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M13" s="39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17.02</v>
        <stp/>
        <stp>VVAR3</stp>
        <stp>56</stp>
        <tr r="C76" s="37"/>
        <tr r="L21" s="19"/>
        <tr r="L13" s="39"/>
        <tr r="L13" s="34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1.02</v>
        <stp/>
        <stp>JBSSM222</stp>
        <stp>56</stp>
        <tr r="E140" s="19"/>
      </tp>
      <tp>
        <v>1.19</v>
        <stp/>
        <stp>JBSSM224</stp>
        <stp>56</stp>
        <tr r="E141" s="19"/>
      </tp>
      <tp>
        <v>1.32</v>
        <stp/>
        <stp>JBSSM227</stp>
        <stp>56</stp>
        <tr r="E142" s="19"/>
      </tp>
      <tp>
        <v>0.94</v>
        <stp/>
        <stp>JBSSM219</stp>
        <stp>56</stp>
        <tr r="E139" s="19"/>
      </tp>
      <tp>
        <v>0.65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30.81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21.67</v>
        <stp/>
        <stp>EQTL3</stp>
        <stp>56</stp>
        <tr r="C34" s="37"/>
      </tp>
      <tp t="s">
        <v>-</v>
        <stp/>
        <stp/>
        <stp>60</stp>
        <tr r="M18" s="34"/>
        <tr r="M19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20" s="39"/>
        <tr r="M24" s="39"/>
        <tr r="M26" s="39"/>
        <tr r="M28" s="39"/>
        <tr r="M30" s="39"/>
        <tr r="M34" s="39"/>
        <tr r="M38" s="39"/>
        <tr r="M43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2" s="39"/>
        <tr r="M32" s="39"/>
        <tr r="M36" s="39"/>
        <tr r="M40" s="39"/>
      </tp>
      <tp t="s">
        <v>-</v>
        <stp/>
        <stp/>
        <stp>61</stp>
        <tr r="J77" s="3"/>
        <tr r="J57" s="3"/>
        <tr r="J83" s="3"/>
        <tr r="J6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8" s="3"/>
        <tr r="J80" s="3"/>
        <tr r="J97" s="3"/>
        <tr r="J98" s="3"/>
        <tr r="J76" s="3"/>
        <tr r="J84" s="3"/>
        <tr r="J86" s="3"/>
        <tr r="J64" s="3"/>
        <tr r="J91" s="3"/>
        <tr r="J82" s="3"/>
        <tr r="J60" s="3"/>
        <tr r="J87" s="3"/>
        <tr r="J81" s="3"/>
        <tr r="J63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7" s="3"/>
        <tr r="J57" s="3"/>
        <tr r="J83" s="3"/>
        <tr r="J6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8" s="3"/>
        <tr r="J80" s="3"/>
        <tr r="J97" s="3"/>
        <tr r="J98" s="3"/>
        <tr r="J76" s="3"/>
        <tr r="J84" s="3"/>
        <tr r="J86" s="3"/>
        <tr r="J64" s="3"/>
        <tr r="J91" s="3"/>
        <tr r="J82" s="3"/>
        <tr r="J60" s="3"/>
        <tr r="J87" s="3"/>
        <tr r="J81" s="3"/>
        <tr r="J63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73" s="3"/>
        <tr r="L73" s="3"/>
        <tr r="L63" s="3"/>
        <tr r="L63" s="3"/>
        <tr r="L55" s="3"/>
        <tr r="L55" s="3"/>
        <tr r="L86" s="3"/>
        <tr r="L86" s="3"/>
        <tr r="L67" s="3"/>
        <tr r="L67" s="3"/>
        <tr r="L65" s="3"/>
        <tr r="L65" s="3"/>
        <tr r="L85" s="3"/>
        <tr r="L85" s="3"/>
        <tr r="L64" s="3"/>
        <tr r="L64" s="3"/>
        <tr r="L82" s="3"/>
        <tr r="L82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61" s="3"/>
        <tr r="L61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75" s="3"/>
        <tr r="L75" s="3"/>
        <tr r="L60" s="3"/>
        <tr r="L60" s="3"/>
        <tr r="L57" s="3"/>
        <tr r="L57" s="3"/>
        <tr r="L69" s="3"/>
        <tr r="L69" s="3"/>
        <tr r="L94" s="3"/>
        <tr r="L94" s="3"/>
        <tr r="L91" s="3"/>
        <tr r="L91" s="3"/>
        <tr r="L87" s="3"/>
        <tr r="L87" s="3"/>
        <tr r="L76" s="3"/>
        <tr r="L76" s="3"/>
        <tr r="L96" s="3"/>
        <tr r="L96" s="3"/>
        <tr r="L68" s="3"/>
        <tr r="L68" s="3"/>
        <tr r="L66" s="3"/>
        <tr r="L66" s="3"/>
        <tr r="L80" s="3"/>
        <tr r="L80" s="3"/>
        <tr r="L92" s="3"/>
        <tr r="L92" s="3"/>
      </tp>
      <tp t="s">
        <v>-</v>
        <stp/>
        <stp/>
        <stp>56</stp>
        <tr r="L18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31" s="39"/>
        <tr r="L33" s="39"/>
        <tr r="L35" s="39"/>
        <tr r="L37" s="39"/>
        <tr r="L39" s="39"/>
        <tr r="L42" s="39"/>
        <tr r="L41" s="39"/>
        <tr r="L22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9"/>
        <tr r="L25" s="39"/>
        <tr r="L27" s="39"/>
        <tr r="L29" s="39"/>
        <tr r="L20" s="34"/>
        <tr r="L24" s="34"/>
        <tr r="L26" s="34"/>
        <tr r="L21" s="39"/>
        <tr r="L23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19.100000000000001</v>
        <stp/>
        <stp>CRFB3</stp>
        <stp>56</stp>
        <tr r="C22" s="37"/>
      </tp>
      <tp>
        <v>14.29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22.11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43.81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7.38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64.28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D15" s="37"/>
        <tr r="M22" s="19"/>
        <tr r="M14" s="39"/>
      </tp>
      <tp>
        <v>10.79</v>
        <stp/>
        <stp>BRML3</stp>
        <stp>56</stp>
        <tr r="L22" s="19"/>
        <tr r="L14" s="34"/>
        <tr r="C15" s="37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21.64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57.76</v>
        <stp/>
        <stp>PRIO3</stp>
        <stp>56</stp>
        <tr r="C60" s="37"/>
      </tp>
      <tp>
        <v>0</v>
        <stp/>
        <stp>BRKM5</stp>
        <stp>60</stp>
        <tr r="D14" s="37"/>
      </tp>
      <tp>
        <v>19.440000000000001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71.349999999999994</v>
        <stp/>
        <stp>CSAN3</stp>
        <stp>56</stp>
        <tr r="C23" s="37"/>
      </tp>
      <tp>
        <v>28.53</v>
        <stp/>
        <stp>CSNA3</stp>
        <stp>56</stp>
        <tr r="L7" s="34"/>
        <tr r="C24" s="37"/>
        <tr r="L7" s="39"/>
      </tp>
      <tp>
        <v>0</v>
        <stp/>
        <stp>CSNA3</stp>
        <stp>60</stp>
        <tr r="M7" s="34"/>
        <tr r="M7" s="39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17" s="19"/>
        <tr r="M9" s="34"/>
        <tr r="D73" s="37"/>
        <tr r="M9" s="39"/>
      </tp>
      <tp>
        <v>13.67</v>
        <stp/>
        <stp>USIM5</stp>
        <stp>56</stp>
        <tr r="L9" s="34"/>
        <tr r="L17" s="19"/>
        <tr r="C73" s="37"/>
        <tr r="L9" s="39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0.6</v>
        <stp/>
        <stp>BBASM350</stp>
        <stp>56</stp>
        <tr r="E109" s="19"/>
      </tp>
      <tp>
        <v>0.62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0.17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0.22</v>
        <stp/>
        <stp>BBASM325</stp>
        <stp>56</stp>
        <tr r="E99" s="19"/>
      </tp>
      <tp>
        <v>0.22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0.27</v>
        <stp/>
        <stp>BBDCM228</stp>
        <stp>56</stp>
        <tr r="E58" s="19"/>
      </tp>
      <tp>
        <v>0.21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0.33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0.53</v>
        <stp/>
        <stp>BOVAM970</stp>
        <stp>56</stp>
        <tr r="E121" s="19"/>
      </tp>
      <tp>
        <v>0.36</v>
        <stp/>
        <stp>BOVAM940</stp>
        <stp>56</stp>
        <tr r="E118" s="19"/>
      </tp>
      <tp>
        <v>0.64</v>
        <stp/>
        <stp>BOVAM980</stp>
        <stp>56</stp>
        <tr r="E122" s="19"/>
      </tp>
      <tp>
        <v>0.72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0.99</v>
        <stp/>
        <stp>BOVAM102</stp>
        <stp>56</stp>
        <tr r="E125" s="19"/>
      </tp>
      <tp>
        <v>0.78</v>
        <stp/>
        <stp>BOVAM100</stp>
        <stp>56</stp>
        <tr r="E124" s="19"/>
      </tp>
      <tp>
        <v>1.74</v>
        <stp/>
        <stp>BOVAM106</stp>
        <stp>56</stp>
        <tr r="E127" s="19"/>
      </tp>
      <tp>
        <v>1.5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13" s="3"/>
        <tr r="L22" s="3"/>
        <tr r="L19" s="3"/>
        <tr r="L16" s="3"/>
      </tp>
      <tp>
        <v>0</v>
        <stp/>
        <stp>BBDCL171</stp>
        <stp>73</stp>
        <tr r="L10" s="3"/>
        <tr r="L15" s="3"/>
        <tr r="L17" s="3"/>
        <tr r="L14" s="3"/>
        <tr r="L16" s="3"/>
      </tp>
      <tp>
        <v>0</v>
        <stp/>
        <stp>BBDCL174</stp>
        <stp>73</stp>
        <tr r="L21" s="3"/>
        <tr r="L18" s="3"/>
        <tr r="L11" s="3"/>
        <tr r="L20" s="3"/>
        <tr r="L19" s="3"/>
        <tr r="L14" s="3"/>
      </tp>
      <tp>
        <v>0</v>
        <stp/>
        <stp>BBDCL176</stp>
        <stp>73</stp>
        <tr r="L18" s="3"/>
        <tr r="L22" s="3"/>
        <tr r="L24" s="3"/>
        <tr r="L25" s="3"/>
        <tr r="L12" s="3"/>
        <tr r="L15" s="3"/>
        <tr r="L23" s="3"/>
      </tp>
      <tp>
        <v>0</v>
        <stp/>
        <stp>BBDCL169</stp>
        <stp>73</stp>
        <tr r="L10" s="3"/>
        <tr r="L11" s="3"/>
        <tr r="L13" s="3"/>
        <tr r="L12" s="3"/>
      </tp>
      <tp>
        <v>0</v>
        <stp/>
        <stp>BBDCL199</stp>
        <stp>73</stp>
        <tr r="L26" s="3"/>
        <tr r="L28" s="3"/>
        <tr r="L27" s="3"/>
        <tr r="L29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8" s="3"/>
        <tr r="J15" s="3"/>
        <tr r="J12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8" s="3"/>
        <tr r="J19" s="3"/>
        <tr r="J20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7" s="3"/>
        <tr r="J26" s="3"/>
      </tp>
      <tp>
        <v>0</v>
        <stp/>
        <stp>BBDCL181</stp>
        <stp>61</stp>
        <tr r="J23" s="3"/>
        <tr r="J20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0.09</v>
        <stp/>
        <stp>COGNM420</stp>
        <stp>56</stp>
        <tr r="E79" s="19"/>
      </tp>
      <tp>
        <v>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0</v>
        <stp/>
        <stp>COGNM600</stp>
        <stp>73</stp>
        <tr r="I91" s="19"/>
      </tp>
      <tp>
        <v>0.13</v>
        <stp/>
        <stp>COGNM440</stp>
        <stp>56</stp>
        <tr r="E81" s="19"/>
      </tp>
      <tp>
        <v>0.24</v>
        <stp/>
        <stp>COGNM490</stp>
        <stp>56</stp>
        <tr r="E86" s="19"/>
      </tp>
      <tp>
        <v>0.23</v>
        <stp/>
        <stp>COGNM480</stp>
        <stp>56</stp>
        <tr r="E85" s="19"/>
      </tp>
      <tp>
        <v>0.4</v>
        <stp/>
        <stp>COGNM520</stp>
        <stp>56</stp>
        <tr r="E88" s="19"/>
      </tp>
      <tp>
        <v>0.32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0.78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0.96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1.79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30.25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32.15</v>
        <stp/>
        <stp>HYPE3</stp>
        <stp>56</stp>
        <tr r="C43" s="37"/>
      </tp>
      <tp>
        <v>0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0.03</v>
        <stp/>
        <stp>PETRX228</stp>
        <stp>56</stp>
        <tr r="J32" s="30"/>
      </tp>
      <tp>
        <v>0.03</v>
        <stp/>
        <stp>PETRX221</stp>
        <stp>56</stp>
        <tr r="J29" s="30"/>
      </tp>
      <tp>
        <v>0.01</v>
        <stp/>
        <stp>PETRX220</stp>
        <stp>56</stp>
        <tr r="J23" s="30"/>
      </tp>
      <tp>
        <v>0.04</v>
        <stp/>
        <stp>PETRX223</stp>
        <stp>56</stp>
        <tr r="J30" s="30"/>
      </tp>
      <tp>
        <v>0.04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8" s="19"/>
        <tr r="M10" s="34"/>
        <tr r="D3" s="37"/>
        <tr r="M10" s="39"/>
      </tp>
      <tp>
        <v>40.049999999999997</v>
        <stp/>
        <stp>AZUL4</stp>
        <stp>56</stp>
        <tr r="L18" s="19"/>
        <tr r="C3" s="37"/>
        <tr r="L10" s="34"/>
        <tr r="L10" s="39"/>
      </tp>
      <tp>
        <v>43.3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7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4" dataDxfId="22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2" dataCellStyle="Moeda">
      <calculatedColumnFormula>IFERROR(VLOOKUP(B10,Banco_Dados!$B$2:$G$9706,3,0),"")</calculatedColumnFormula>
    </tableColumn>
    <tableColumn id="2" xr3:uid="{00000000-0010-0000-0200-000002000000}" name="ATIVO" dataDxfId="221"/>
    <tableColumn id="3" xr3:uid="{00000000-0010-0000-0200-000003000000}" name="VENC." dataDxfId="220">
      <calculatedColumnFormula>IFERROR(VLOOKUP(B10,Banco_Dados!$B$2:$G$9706,5,0),"")</calculatedColumnFormula>
    </tableColumn>
    <tableColumn id="4" xr3:uid="{00000000-0010-0000-0200-000004000000}" name="Robo PUT" dataDxfId="219" dataCellStyle="Moeda">
      <calculatedColumnFormula>IF(G10&gt;(-10%),"Aguardar",IF(F10&gt;2%,"Montar","Aguardar"))</calculatedColumnFormula>
    </tableColumn>
    <tableColumn id="5" xr3:uid="{00000000-0010-0000-0200-000005000000}" name="Real Time" dataDxfId="218" dataCellStyle="Moeda">
      <calculatedColumnFormula>RTD("octo.rtdserver","",B10,56)</calculatedColumnFormula>
    </tableColumn>
    <tableColumn id="6" xr3:uid="{00000000-0010-0000-0200-000006000000}" name="TIR (%)" dataDxfId="217" dataCellStyle="Porcentagem">
      <calculatedColumnFormula>IFERROR(E10*100%/A10,"")</calculatedColumnFormula>
    </tableColumn>
    <tableColumn id="7" xr3:uid="{00000000-0010-0000-0200-000007000000}" name="Strike VS Cot. (%)" dataDxfId="216" dataCellStyle="Porcentagem">
      <calculatedColumnFormula>IFERROR((A10/$L$10)-100%,"")</calculatedColumnFormula>
    </tableColumn>
    <tableColumn id="8" xr3:uid="{00000000-0010-0000-0200-000008000000}" name="BS Price" dataDxfId="215">
      <calculatedColumnFormula>IF(G10&lt;(-3%),"OTM",IF(G10&gt;(3%),"ITM","ATM"))</calculatedColumnFormula>
    </tableColumn>
    <tableColumn id="9" xr3:uid="{00000000-0010-0000-0200-000009000000}" name="Negocios" dataDxfId="21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13" dataDxfId="212">
  <autoFilter ref="K9:N33" xr:uid="{00000000-0009-0000-0100-000004000000}"/>
  <tableColumns count="4">
    <tableColumn id="1" xr3:uid="{00000000-0010-0000-0300-000001000000}" name="Ativo" dataDxfId="211"/>
    <tableColumn id="2" xr3:uid="{00000000-0010-0000-0300-000002000000}" name="Cotacao" dataDxfId="210">
      <calculatedColumnFormula>RTD("octo.rtdserver","",K10,56)</calculatedColumnFormula>
    </tableColumn>
    <tableColumn id="3" xr3:uid="{00000000-0010-0000-0300-000003000000}" name="Variacao" dataDxfId="209">
      <calculatedColumnFormula>IFERROR(RTD("octo.rtdserver","",K10,60)/100,"")</calculatedColumnFormula>
    </tableColumn>
    <tableColumn id="4" xr3:uid="{B43B8511-1655-4079-A7D9-F53745288236}" name="Volatilidade" dataDxfId="20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7" dataDxfId="20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5" dataCellStyle="Moeda">
      <calculatedColumnFormula>IFERROR(VLOOKUP(B27,Banco_Dados!$B$2:$G$15765,3,0),"")</calculatedColumnFormula>
    </tableColumn>
    <tableColumn id="2" xr3:uid="{00000000-0010-0000-0400-000002000000}" name="ATIVO" dataDxfId="204"/>
    <tableColumn id="3" xr3:uid="{00000000-0010-0000-0400-000003000000}" name="VENC." dataDxfId="203">
      <calculatedColumnFormula>IFERROR(VLOOKUP(B27,Banco_Dados!$B$2:$G$15765,5,0),"")</calculatedColumnFormula>
    </tableColumn>
    <tableColumn id="4" xr3:uid="{00000000-0010-0000-0400-000004000000}" name="Robo PUT" dataDxfId="202" dataCellStyle="Moeda">
      <calculatedColumnFormula>IF(G27&gt;(-10%),"Aguardar",IF(F27&gt;2%,"Montar","Aguardar"))</calculatedColumnFormula>
    </tableColumn>
    <tableColumn id="5" xr3:uid="{00000000-0010-0000-0400-000005000000}" name="Real Time" dataDxfId="201" dataCellStyle="Moeda">
      <calculatedColumnFormula>RTD("octo.rtdserver","",B27,56)</calculatedColumnFormula>
    </tableColumn>
    <tableColumn id="6" xr3:uid="{00000000-0010-0000-0400-000006000000}" name="TIR (%)" dataDxfId="200" dataCellStyle="Porcentagem">
      <calculatedColumnFormula>IFERROR(E27*100%/A27,"")</calculatedColumnFormula>
    </tableColumn>
    <tableColumn id="7" xr3:uid="{00000000-0010-0000-0400-000007000000}" name="Strike VS Cot. (%)" dataDxfId="199" dataCellStyle="Porcentagem">
      <calculatedColumnFormula>IFERROR((A27/$L$20)-100%,"")</calculatedColumnFormula>
    </tableColumn>
    <tableColumn id="8" xr3:uid="{00000000-0010-0000-0400-000008000000}" name="Money" dataDxfId="198">
      <calculatedColumnFormula>IF(G27&lt;(-3%),"OTM",IF(G27&gt;(3%),"ITM","ATM"))</calculatedColumnFormula>
    </tableColumn>
    <tableColumn id="9" xr3:uid="{00000000-0010-0000-0400-000009000000}" name="Negocios" dataDxfId="19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6" dataDxfId="19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4" dataCellStyle="Moeda">
      <calculatedColumnFormula>IFERROR(VLOOKUP(B44,Banco_Dados!$B$2:$G$9706,3,0),"")</calculatedColumnFormula>
    </tableColumn>
    <tableColumn id="2" xr3:uid="{00000000-0010-0000-0500-000002000000}" name="ATIVO" dataDxfId="193"/>
    <tableColumn id="3" xr3:uid="{00000000-0010-0000-0500-000003000000}" name="VENC." dataDxfId="192">
      <calculatedColumnFormula>IFERROR(VLOOKUP(B44,Banco_Dados!$B$2:$G$9706,5,0),"")</calculatedColumnFormula>
    </tableColumn>
    <tableColumn id="4" xr3:uid="{00000000-0010-0000-0500-000004000000}" name="Robo PUT" dataDxfId="191" dataCellStyle="Moeda">
      <calculatedColumnFormula>IF(G44&gt;(-10%),"Aguardar",IF(F44&gt;2%,"Montar","Aguardar"))</calculatedColumnFormula>
    </tableColumn>
    <tableColumn id="5" xr3:uid="{00000000-0010-0000-0500-000005000000}" name="Real Time" dataDxfId="190" dataCellStyle="Moeda">
      <calculatedColumnFormula array="1">_xll.BC(B44,"ult")</calculatedColumnFormula>
    </tableColumn>
    <tableColumn id="6" xr3:uid="{00000000-0010-0000-0500-000006000000}" name="TIR (%)" dataDxfId="189" dataCellStyle="Porcentagem">
      <calculatedColumnFormula>IFERROR(E44*100%/A44,"")</calculatedColumnFormula>
    </tableColumn>
    <tableColumn id="7" xr3:uid="{00000000-0010-0000-0500-000007000000}" name="Strike VS Cot. (%)" dataDxfId="188" dataCellStyle="Porcentagem">
      <calculatedColumnFormula>IFERROR((A44/$L$11)-100%,"")</calculatedColumnFormula>
    </tableColumn>
    <tableColumn id="8" xr3:uid="{00000000-0010-0000-0500-000008000000}" name="Money" dataDxfId="187">
      <calculatedColumnFormula>IF(G44&lt;(-3%),"OTM",IF(G44&gt;(3%),"ITM","ATM"))</calculatedColumnFormula>
    </tableColumn>
    <tableColumn id="9" xr3:uid="{00000000-0010-0000-0500-000009000000}" name="Negocios" dataDxfId="18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5" dataDxfId="18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83" dataCellStyle="Moeda">
      <calculatedColumnFormula>IFERROR(VLOOKUP(B61,Banco_Dados!$B$2:$G$9706,3,0),"")</calculatedColumnFormula>
    </tableColumn>
    <tableColumn id="2" xr3:uid="{00000000-0010-0000-0600-000002000000}" name="ATIVO" dataDxfId="182"/>
    <tableColumn id="3" xr3:uid="{00000000-0010-0000-0600-000003000000}" name="VENC." dataDxfId="181">
      <calculatedColumnFormula>IFERROR(VLOOKUP(B61,Banco_Dados!$B$2:$G$9706,5,0),"")</calculatedColumnFormula>
    </tableColumn>
    <tableColumn id="4" xr3:uid="{00000000-0010-0000-0600-000004000000}" name="Robo PUT" dataDxfId="180" dataCellStyle="Moeda">
      <calculatedColumnFormula>IF(G61&gt;(-10%),"Aguardar",IF(F61&gt;2%,"Montar","Aguardar"))</calculatedColumnFormula>
    </tableColumn>
    <tableColumn id="5" xr3:uid="{00000000-0010-0000-0600-000005000000}" name="Real Time" dataDxfId="179" dataCellStyle="Moeda">
      <calculatedColumnFormula>RTD("octo.rtdserver","",B61,64)</calculatedColumnFormula>
    </tableColumn>
    <tableColumn id="6" xr3:uid="{00000000-0010-0000-0600-000006000000}" name="TIR (%)" dataDxfId="178" dataCellStyle="Porcentagem">
      <calculatedColumnFormula>IFERROR(E61*100%/A61,"")</calculatedColumnFormula>
    </tableColumn>
    <tableColumn id="7" xr3:uid="{00000000-0010-0000-0600-000007000000}" name="Strike VS Cot. (%)" dataDxfId="177" dataCellStyle="Porcentagem">
      <calculatedColumnFormula>IFERROR((A61/$L$12)-100%,"")</calculatedColumnFormula>
    </tableColumn>
    <tableColumn id="8" xr3:uid="{00000000-0010-0000-0600-000008000000}" name="Money" dataDxfId="176">
      <calculatedColumnFormula>IF(G61&lt;(-3%),"OTM",IF(G61&gt;(3%),"ITM","ATM"))</calculatedColumnFormula>
    </tableColumn>
    <tableColumn id="9" xr3:uid="{00000000-0010-0000-0600-000009000000}" name="Negocios" dataDxfId="17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4" dataDxfId="17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2" dataCellStyle="Moeda">
      <calculatedColumnFormula>IFERROR(VLOOKUP(B78,Banco_Dados!$B$2:$G$9706,3,0),"")</calculatedColumnFormula>
    </tableColumn>
    <tableColumn id="2" xr3:uid="{00000000-0010-0000-0700-000002000000}" name="ATIVO" dataDxfId="171"/>
    <tableColumn id="3" xr3:uid="{00000000-0010-0000-0700-000003000000}" name="VENC." dataDxfId="170">
      <calculatedColumnFormula>IFERROR(VLOOKUP(B78,Banco_Dados!$B$2:$G$9706,5,0),"")</calculatedColumnFormula>
    </tableColumn>
    <tableColumn id="4" xr3:uid="{00000000-0010-0000-0700-000004000000}" name="Robo PUT" dataDxfId="169" dataCellStyle="Moeda">
      <calculatedColumnFormula>IF(G78&gt;(-13%),"Aguardar",IF(F78&gt;3%,"Montar","Aguardar"))</calculatedColumnFormula>
    </tableColumn>
    <tableColumn id="5" xr3:uid="{00000000-0010-0000-0700-000005000000}" name="Real Time" dataDxfId="168" dataCellStyle="Moeda">
      <calculatedColumnFormula>RTD("octo.rtdserver","",B78,64)</calculatedColumnFormula>
    </tableColumn>
    <tableColumn id="6" xr3:uid="{00000000-0010-0000-0700-000006000000}" name="TIR (%)" dataDxfId="167" dataCellStyle="Porcentagem">
      <calculatedColumnFormula>IFERROR(E78*100%/A78,"")</calculatedColumnFormula>
    </tableColumn>
    <tableColumn id="7" xr3:uid="{00000000-0010-0000-0700-000007000000}" name="Strike VS Cot. (%)" dataDxfId="166" dataCellStyle="Porcentagem">
      <calculatedColumnFormula>IFERROR((A78/$L$24)-100%,"")</calculatedColumnFormula>
    </tableColumn>
    <tableColumn id="8" xr3:uid="{00000000-0010-0000-0700-000008000000}" name="Money" dataDxfId="165">
      <calculatedColumnFormula>IF(G78&lt;(-3%),"OTM",IF(G78&gt;(3%),"ITM","ATM"))</calculatedColumnFormula>
    </tableColumn>
    <tableColumn id="9" xr3:uid="{00000000-0010-0000-0700-000009000000}" name="Negocios" dataDxfId="16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63" dataDxfId="162">
  <autoFilter ref="A94:I110" xr:uid="{00000000-0009-0000-0100-00000C000000}"/>
  <tableColumns count="9">
    <tableColumn id="1" xr3:uid="{00000000-0010-0000-0800-000001000000}" name="Coluna1" dataDxfId="161" dataCellStyle="Moeda">
      <calculatedColumnFormula>IFERROR(VLOOKUP(B95,Banco_Dados!$B$2:$G$9706,3,0),"")</calculatedColumnFormula>
    </tableColumn>
    <tableColumn id="2" xr3:uid="{00000000-0010-0000-0800-000002000000}" name="ATIVO" dataDxfId="160"/>
    <tableColumn id="3" xr3:uid="{00000000-0010-0000-0800-000003000000}" name="VENC." dataDxfId="159">
      <calculatedColumnFormula>IFERROR(VLOOKUP(B95,Banco_Dados!$B$2:$G$9706,5,0),"")</calculatedColumnFormula>
    </tableColumn>
    <tableColumn id="4" xr3:uid="{00000000-0010-0000-0800-000004000000}" name="Robo PUT" dataDxfId="158" dataCellStyle="Moeda">
      <calculatedColumnFormula>IF(G95&gt;(-10%),"Aguardar",IF(F95&gt;2%,"Montar","Aguardar"))</calculatedColumnFormula>
    </tableColumn>
    <tableColumn id="5" xr3:uid="{00000000-0010-0000-0800-000005000000}" name="Real Time" dataDxfId="157" dataCellStyle="Moeda">
      <calculatedColumnFormula>RTD("octo.rtdserver","",B95,64)</calculatedColumnFormula>
    </tableColumn>
    <tableColumn id="6" xr3:uid="{00000000-0010-0000-0800-000006000000}" name="TIR (%)" dataDxfId="156" dataCellStyle="Porcentagem">
      <calculatedColumnFormula>IFERROR(E95*100%/A95,"")</calculatedColumnFormula>
    </tableColumn>
    <tableColumn id="7" xr3:uid="{00000000-0010-0000-0800-000007000000}" name="Strike VS Cot. (%)" dataDxfId="155" dataCellStyle="Porcentagem">
      <calculatedColumnFormula>IFERROR((A95/$L$13)-100%,"")</calculatedColumnFormula>
    </tableColumn>
    <tableColumn id="8" xr3:uid="{00000000-0010-0000-0800-000008000000}" name="Money" dataDxfId="154">
      <calculatedColumnFormula>IF(G95&lt;(-3%),"OTM",IF(G95&gt;(3%),"ITM","ATM"))</calculatedColumnFormula>
    </tableColumn>
    <tableColumn id="9" xr3:uid="{00000000-0010-0000-0800-000009000000}" name="Negocios" dataDxfId="15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2" dataDxfId="15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0" dataCellStyle="Moeda">
      <calculatedColumnFormula>IFERROR(VLOOKUP(B112,Banco_Dados!$B$2:$G$20555,3,0),"")</calculatedColumnFormula>
    </tableColumn>
    <tableColumn id="2" xr3:uid="{00000000-0010-0000-0900-000002000000}" name="ATIVO" dataDxfId="149"/>
    <tableColumn id="3" xr3:uid="{00000000-0010-0000-0900-000003000000}" name="VENC." dataDxfId="148">
      <calculatedColumnFormula>IFERROR(VLOOKUP(B112,Banco_Dados!$B$2:$G$20555,5,0),"")</calculatedColumnFormula>
    </tableColumn>
    <tableColumn id="4" xr3:uid="{00000000-0010-0000-0900-000004000000}" name="Robo PUT" dataDxfId="147" dataCellStyle="Moeda">
      <calculatedColumnFormula>IF(G112&gt;(-15%),"Aguardar",IF(F112&gt;2%,"Montar","Aguardar"))</calculatedColumnFormula>
    </tableColumn>
    <tableColumn id="5" xr3:uid="{00000000-0010-0000-0900-000005000000}" name="Real Time" dataDxfId="146" dataCellStyle="Moeda">
      <calculatedColumnFormula>RTD("octo.rtdserver","",B112,64)</calculatedColumnFormula>
    </tableColumn>
    <tableColumn id="6" xr3:uid="{00000000-0010-0000-0900-000006000000}" name="TIR (%)" dataDxfId="145" dataCellStyle="Porcentagem">
      <calculatedColumnFormula>IFERROR(E112*100%/A112,"")</calculatedColumnFormula>
    </tableColumn>
    <tableColumn id="7" xr3:uid="{00000000-0010-0000-0900-000007000000}" name="Strike VS Cot. (%)" dataDxfId="144" dataCellStyle="Porcentagem">
      <calculatedColumnFormula>IFERROR((A112/$L$23)-100%,"")</calculatedColumnFormula>
    </tableColumn>
    <tableColumn id="8" xr3:uid="{00000000-0010-0000-0900-000008000000}" name="Money" dataDxfId="143">
      <calculatedColumnFormula>IF(G112&lt;(-3%),"OTM",IF(G112&gt;(3%),"ITM","ATM"))</calculatedColumnFormula>
    </tableColumn>
    <tableColumn id="9" xr3:uid="{00000000-0010-0000-0900-000009000000}" name="Negocios" dataDxfId="14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1" dataDxfId="14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9" dataCellStyle="Moeda">
      <calculatedColumnFormula>IFERROR(VLOOKUP(B129,Banco_Dados!$B$2:$G$9706,3,0),"")</calculatedColumnFormula>
    </tableColumn>
    <tableColumn id="2" xr3:uid="{D9D3821F-A16C-4C18-9478-83BE8CA0E710}" name="ATIVO" dataDxfId="138"/>
    <tableColumn id="3" xr3:uid="{3D8F196A-CC3E-4663-ADAC-B5BCA28D2580}" name="VENC." dataDxfId="137">
      <calculatedColumnFormula>IFERROR(VLOOKUP(B129,Banco_Dados!$B$2:$G$9706,5,0),"")</calculatedColumnFormula>
    </tableColumn>
    <tableColumn id="4" xr3:uid="{6DCEAE4F-08A8-4A48-B946-CD51FD3D6D1E}" name="Robo PUT" dataDxfId="136" dataCellStyle="Moeda">
      <calculatedColumnFormula>IF(G129&gt;(-10%),"Aguardar",IF(F129&gt;2%,"Montar","Aguardar"))</calculatedColumnFormula>
    </tableColumn>
    <tableColumn id="5" xr3:uid="{C75551C2-0106-43F1-9F68-F4880DE319B6}" name="Real Time" dataDxfId="135" dataCellStyle="Moeda">
      <calculatedColumnFormula>RTD("octo.rtdserver","",B129,64)</calculatedColumnFormula>
    </tableColumn>
    <tableColumn id="6" xr3:uid="{F92953BA-302C-4EE4-ACAC-AD154364A5C3}" name="TIR (%)" dataDxfId="134" dataCellStyle="Porcentagem">
      <calculatedColumnFormula>IFERROR(E129*100%/A129,"")</calculatedColumnFormula>
    </tableColumn>
    <tableColumn id="7" xr3:uid="{888F297C-D901-493B-8163-90D759826AB4}" name="Strike VS Cot. (%)" dataDxfId="133" dataCellStyle="Porcentagem">
      <calculatedColumnFormula>IFERROR((A129/$L$23)-100%,"")</calculatedColumnFormula>
    </tableColumn>
    <tableColumn id="8" xr3:uid="{61F0B3D4-7FFC-4ABB-B6F5-861DDF137589}" name="Money" dataDxfId="132">
      <calculatedColumnFormula>IF(G129&lt;(-3%),"OTM",IF(G129&gt;(3%),"ITM","ATM"))</calculatedColumnFormula>
    </tableColumn>
    <tableColumn id="9" xr3:uid="{7230157F-83F5-47DB-BC2F-7BE778DBE7D7}" name="Negocios" dataDxfId="13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0" dataDxfId="12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8" dataCellStyle="Moeda">
      <calculatedColumnFormula>IFERROR(VLOOKUP(B146,Banco_Dados!$B$2:$G$9706,3,0),"")</calculatedColumnFormula>
    </tableColumn>
    <tableColumn id="2" xr3:uid="{D2205E4A-267D-4689-B268-D07C1730A996}" name="ATIVO" dataDxfId="127"/>
    <tableColumn id="3" xr3:uid="{1AE314BD-CC83-4B16-8504-57D3676207E7}" name="VENC." dataDxfId="126">
      <calculatedColumnFormula>IFERROR(VLOOKUP(B146,Banco_Dados!$B$2:$G$9706,5,0),"")</calculatedColumnFormula>
    </tableColumn>
    <tableColumn id="4" xr3:uid="{08477B79-ACD6-43B5-9DB8-4689F3767767}" name="Robo PUT" dataDxfId="125" dataCellStyle="Moeda">
      <calculatedColumnFormula>IF(G146&gt;(-10%),"Aguardar",IF(F146&gt;2%,"Montar","Aguardar"))</calculatedColumnFormula>
    </tableColumn>
    <tableColumn id="5" xr3:uid="{4390CEF2-8E2D-44BC-AF2A-EEAF5FB8AB1B}" name="Real Time" dataDxfId="124" dataCellStyle="Moeda">
      <calculatedColumnFormula>RTD("octo.rtdserver","",B146,64)</calculatedColumnFormula>
    </tableColumn>
    <tableColumn id="6" xr3:uid="{68BAD3B6-FD38-4F12-8F7B-A3FD3C7D96F4}" name="TIR (%)" dataDxfId="123" dataCellStyle="Porcentagem">
      <calculatedColumnFormula>IFERROR(E146*100%/A146,"")</calculatedColumnFormula>
    </tableColumn>
    <tableColumn id="7" xr3:uid="{F194B023-5A7B-49C5-B238-2CD8E1BDF1EB}" name="Strike VS Cot. (%)" dataDxfId="122" dataCellStyle="Porcentagem">
      <calculatedColumnFormula>IFERROR((A146/$L$23)-100%,"")</calculatedColumnFormula>
    </tableColumn>
    <tableColumn id="8" xr3:uid="{CC7DA740-B099-4E0B-AFF0-1CB4C9BCB5E2}" name="Money" dataDxfId="121">
      <calculatedColumnFormula>IF(G146&lt;(-3%),"OTM",IF(G146&gt;(3%),"ITM","ATM"))</calculatedColumnFormula>
    </tableColumn>
    <tableColumn id="9" xr3:uid="{F82AE708-19DF-4FF8-BEAB-036DAB03E3D4}" name="Negocios" dataDxfId="12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9" dataDxfId="11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17" dataCellStyle="Moeda">
      <calculatedColumnFormula>IFERROR(VLOOKUP(B2,Banco_Dados!$B$2:$G$9706,3,0),"")</calculatedColumnFormula>
    </tableColumn>
    <tableColumn id="2" xr3:uid="{642834F7-9B34-4DB4-84FC-DB3227163B03}" name="ATIVO" dataDxfId="116"/>
    <tableColumn id="3" xr3:uid="{0DC4B44E-A971-4672-966C-A03D2EA4D55C}" name="VENC." dataDxfId="115">
      <calculatedColumnFormula>IFERROR(VLOOKUP(B2,Banco_Dados!$B$2:$G$9706,5,0),"")</calculatedColumnFormula>
    </tableColumn>
    <tableColumn id="4" xr3:uid="{0585C5A2-0227-4DDD-BBC6-CA021490D3EF}" name="Robo PUT" dataDxfId="114" dataCellStyle="Moeda">
      <calculatedColumnFormula>IF(G2&gt;(-10%),"Aguardar",IF(F2&gt;2%,"Montar","Aguardar"))</calculatedColumnFormula>
    </tableColumn>
    <tableColumn id="5" xr3:uid="{EBB1CE89-7151-4492-A102-06F86EA9AE96}" name="Real Time" dataDxfId="113" dataCellStyle="Moeda">
      <calculatedColumnFormula>RTD("octo.rtdserver","",B2,56)</calculatedColumnFormula>
    </tableColumn>
    <tableColumn id="6" xr3:uid="{0E038F5C-1000-4A69-9C22-29CAEDA081F4}" name="TIR (%)" dataDxfId="112" dataCellStyle="Porcentagem">
      <calculatedColumnFormula>IFERROR(E2*100%/A2,"")</calculatedColumnFormula>
    </tableColumn>
    <tableColumn id="7" xr3:uid="{BDBCDFD0-1C33-4BEE-A717-2CC90B563EC8}" name="Strike VS Cot. (%)" dataDxfId="111" dataCellStyle="Porcentagem">
      <calculatedColumnFormula>IFERROR((A2/$L$4)-100%,"")</calculatedColumnFormula>
    </tableColumn>
    <tableColumn id="8" xr3:uid="{B05B3B26-99BE-437F-9077-03027A018634}" name="BS Price" dataDxfId="110">
      <calculatedColumnFormula>IF(G2&lt;(-3%),"OTM",IF(G2&gt;(3%),"ITM","ATM"))</calculatedColumnFormula>
    </tableColumn>
    <tableColumn id="9" xr3:uid="{F92543D1-F029-43CC-80EE-217F83569F3F}" name="Negocios" dataDxfId="109" dataCellStyle="Moeda">
      <calculatedColumnFormula>RTD("octo.rtdserver","",B2,73)</calculatedColumnFormula>
    </tableColumn>
    <tableColumn id="10" xr3:uid="{3EC59201-0340-4964-88E2-244165EBA047}" name="Dias Venc." dataDxfId="108">
      <calculatedColumnFormula>C2-TODAY()</calculatedColumnFormula>
    </tableColumn>
    <tableColumn id="11" xr3:uid="{D9ED6FDD-DF76-4E38-8A11-065F4BD188F8}" name="Ativo2" dataDxfId="107"/>
    <tableColumn id="12" xr3:uid="{3F3775B0-9857-43E0-A45E-861557330003}" name="Cotacao" dataDxfId="106">
      <calculatedColumnFormula>RTD("octo.rtdserver","",K2,56)</calculatedColumnFormula>
    </tableColumn>
    <tableColumn id="13" xr3:uid="{D99D4F2C-A191-4B3C-9A84-8F17D365EB5A}" name="Variacao" dataDxfId="105">
      <calculatedColumnFormula>IFERROR(RTD("octo.rtdserver","",K2,60)/100,"")</calculatedColumnFormula>
    </tableColumn>
    <tableColumn id="14" xr3:uid="{EAD205AD-663B-4C97-ACAE-1C3EE3E0B826}" name="Volatilidade" dataDxfId="10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3" dataDxfId="10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1" dataCellStyle="Moeda">
      <calculatedColumnFormula>IFERROR(VLOOKUP(B2,Banco_Dados!$B$2:$G$9706,3,0),"")</calculatedColumnFormula>
    </tableColumn>
    <tableColumn id="2" xr3:uid="{C384E6F2-35F5-4B64-B3E3-A8CF41A82992}" name="ATIVO" dataDxfId="100"/>
    <tableColumn id="3" xr3:uid="{288C02CB-1599-407C-8421-B21499C3A9B8}" name="VENC." dataDxfId="99">
      <calculatedColumnFormula>IFERROR(VLOOKUP(B2,Banco_Dados!$B$2:$G$9706,5,0),"")</calculatedColumnFormula>
    </tableColumn>
    <tableColumn id="4" xr3:uid="{423D0563-790B-4D1D-8047-D5C277D13033}" name="Robo PUT" dataDxfId="98" dataCellStyle="Moeda">
      <calculatedColumnFormula>IF(G2&gt;(-10%),"Aguardar",IF(F2&gt;2%,"Montar","Aguardar"))</calculatedColumnFormula>
    </tableColumn>
    <tableColumn id="5" xr3:uid="{9165D305-3FA5-42A2-B0F7-3C0B3A3B1EB4}" name="Real Time" dataDxfId="97" dataCellStyle="Moeda">
      <calculatedColumnFormula>RTD("octo.rtdserver","",B2,56)</calculatedColumnFormula>
    </tableColumn>
    <tableColumn id="6" xr3:uid="{8FD7EAF1-1EF1-4056-9A57-37A861A89CD5}" name="TIR (%)" dataDxfId="96" dataCellStyle="Porcentagem">
      <calculatedColumnFormula>IFERROR(E2*100%/A2,"")</calculatedColumnFormula>
    </tableColumn>
    <tableColumn id="7" xr3:uid="{9FEBFC9B-5139-47D1-A75B-1882B91F65D7}" name="Strike VS Cot. (%)" dataDxfId="95" dataCellStyle="Porcentagem">
      <calculatedColumnFormula>IFERROR((A2/$L$2)-100%,"")</calculatedColumnFormula>
    </tableColumn>
    <tableColumn id="8" xr3:uid="{11626E1E-5C8A-49C8-BE3C-43D71D2472A2}" name="BS Price" dataDxfId="94">
      <calculatedColumnFormula>IF(G2&lt;(-3%),"OTM",IF(G2&gt;(3%),"ITM","ATM"))</calculatedColumnFormula>
    </tableColumn>
    <tableColumn id="9" xr3:uid="{9E1E5107-2426-4EBB-98C1-3A8089E66289}" name="Negocios" dataDxfId="93" dataCellStyle="Moeda">
      <calculatedColumnFormula>RTD("octo.rtdserver","",B2,73)</calculatedColumnFormula>
    </tableColumn>
    <tableColumn id="10" xr3:uid="{8100902F-5C5E-7A4D-A70A-4AC3E9E90366}" name="Dias Venc." dataDxfId="92">
      <calculatedColumnFormula>C2-TODAY()</calculatedColumnFormula>
    </tableColumn>
    <tableColumn id="11" xr3:uid="{75A8EF29-3DF8-4421-B3BC-4DC4A8BFFEA7}" name="Ativo2" dataDxfId="91"/>
    <tableColumn id="12" xr3:uid="{D919D813-57CB-451A-8646-FBBFCE48D3A3}" name="Cotacao" dataDxfId="90">
      <calculatedColumnFormula>RTD("octo.rtdserver","",K2,56)</calculatedColumnFormula>
    </tableColumn>
    <tableColumn id="13" xr3:uid="{D58FB5BB-4E29-4017-9F80-CE08F1EEDEAF}" name="Variacao" dataDxfId="89">
      <calculatedColumnFormula>IFERROR(RTD("octo.rtdserver","",K2,60)/100,"")</calculatedColumnFormula>
    </tableColumn>
    <tableColumn id="14" xr3:uid="{F434C039-DE46-42D7-9990-06347E1CC486}" name="Volatilidade" dataDxfId="8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7" dataDxfId="8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5">
      <calculatedColumnFormula>IFERROR(VLOOKUP(B10,Banco_Dados!$B$2:$G$9706,5,0),"")</calculatedColumnFormula>
    </tableColumn>
    <tableColumn id="2" xr3:uid="{00000000-0010-0000-0A00-000002000000}" name="Opcao venda" dataDxfId="84"/>
    <tableColumn id="3" xr3:uid="{00000000-0010-0000-0A00-000003000000}" name="opcao compra" dataDxfId="83"/>
    <tableColumn id="4" xr3:uid="{00000000-0010-0000-0A00-000004000000}" name="Qtd. (V)" dataDxfId="82"/>
    <tableColumn id="5" xr3:uid="{00000000-0010-0000-0A00-000005000000}" name="Qtd. (C)" dataDxfId="81"/>
    <tableColumn id="6" xr3:uid="{00000000-0010-0000-0A00-000006000000}" name="Coeficiente" dataDxfId="80" dataCellStyle="Porcentagem">
      <calculatedColumnFormula>IFERROR(I10+0.03,"")*-1</calculatedColumnFormula>
    </tableColumn>
    <tableColumn id="7" xr3:uid="{00000000-0010-0000-0A00-000007000000}" name="Strike (V)" dataDxfId="79">
      <calculatedColumnFormula>IFERROR(VLOOKUP(B10,Banco_Dados!$B$2:$G$9706,3,0),"")</calculatedColumnFormula>
    </tableColumn>
    <tableColumn id="8" xr3:uid="{00000000-0010-0000-0A00-000008000000}" name="Strike (C)" dataDxfId="78">
      <calculatedColumnFormula>IFERROR(VLOOKUP(C10,Banco_Dados!$B$2:$G$9706,3,0),"")</calculatedColumnFormula>
    </tableColumn>
    <tableColumn id="9" xr3:uid="{00000000-0010-0000-0A00-000009000000}" name="Delta Strike" dataDxfId="77">
      <calculatedColumnFormula>IFERROR((G10-H10)*-1,"")</calculatedColumnFormula>
    </tableColumn>
    <tableColumn id="10" xr3:uid="{00000000-0010-0000-0A00-00000A000000}" name="Spread" dataDxfId="76">
      <calculatedColumnFormula>IFERROR(RTD("octo.rtdserver","",B10,56)-RTD("octo.rtdserver","",C10,56),"")</calculatedColumnFormula>
    </tableColumn>
    <tableColumn id="11" xr3:uid="{00000000-0010-0000-0A00-00000B000000}" name="Status" dataDxfId="75">
      <calculatedColumnFormula>IF(J10&gt;I10,"Montar","Aguardar")</calculatedColumnFormula>
    </tableColumn>
    <tableColumn id="12" xr3:uid="{00000000-0010-0000-0A00-00000C000000}" name="Liquidez" dataDxfId="7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3" dataDxfId="72" headerRowCellStyle="Moeda">
  <autoFilter ref="A8:M58" xr:uid="{00000000-0009-0000-0100-000012000000}"/>
  <tableColumns count="13">
    <tableColumn id="1" xr3:uid="{D38300A6-2221-4146-A8D0-DA67F834A6B2}" name="Opcao (C)" dataDxfId="71"/>
    <tableColumn id="2" xr3:uid="{8DCD564D-EB10-4E4A-9F50-7B3BA500DFA2}" name="Tipo (C)" dataDxfId="70">
      <calculatedColumnFormula>IFERROR(VLOOKUP(A9,Banco_Dados!$B$2:$G$18396,2,0),"")</calculatedColumnFormula>
    </tableColumn>
    <tableColumn id="3" xr3:uid="{4473D1BC-BE45-46FE-BD94-94CE9F0DE8AB}" name="Venc. (C)" dataDxfId="69">
      <calculatedColumnFormula>IFERROR(VLOOKUP(A9,Banco_Dados!$B$2:$G$18396,5,0),"")</calculatedColumnFormula>
    </tableColumn>
    <tableColumn id="4" xr3:uid="{5393A778-7759-490B-87D2-A4583FE2CA55}" name="Strike (C)" dataDxfId="68" dataCellStyle="Moeda">
      <calculatedColumnFormula>IFERROR(VLOOKUP($A9,Banco_Dados!$B$2:$G$18396,3,0),"")</calculatedColumnFormula>
    </tableColumn>
    <tableColumn id="5" xr3:uid="{9D8BA377-B930-4A2A-B9D5-9273F6FBFCCD}" name="Cotacao (C)" dataDxfId="67" dataCellStyle="Moeda">
      <calculatedColumnFormula>RTD("octo.rtdserver","",A9,56)</calculatedColumnFormula>
    </tableColumn>
    <tableColumn id="14" xr3:uid="{20B81147-BC4E-46E0-9BBD-E43927DDF36E}" name="Opcao (V)" dataDxfId="66"/>
    <tableColumn id="6" xr3:uid="{3585C566-997B-49C1-9C09-7F8407BC7788}" name="Tipo (V)" dataDxfId="65">
      <calculatedColumnFormula>IFERROR(VLOOKUP(F9,Banco_Dados!$B$2:$G$18396,2,0),"")</calculatedColumnFormula>
    </tableColumn>
    <tableColumn id="7" xr3:uid="{D8094D67-9F03-427E-9497-D96EB6E981BB}" name="Venc. (V)" dataDxfId="64">
      <calculatedColumnFormula>IFERROR(VLOOKUP(F9,Banco_Dados!$B$2:$G$18396,5,0),"")</calculatedColumnFormula>
    </tableColumn>
    <tableColumn id="8" xr3:uid="{F159857E-0A2A-483F-8061-A50982937147}" name="Strike (V)" dataDxfId="63">
      <calculatedColumnFormula>IFERROR(VLOOKUP($F9,Banco_Dados!$B$2:$G$18396,3,0),"")</calculatedColumnFormula>
    </tableColumn>
    <tableColumn id="9" xr3:uid="{F66BA113-6498-4A22-9F75-F4F2A6BB5949}" name="Cotacao (V)" dataDxfId="62" dataCellStyle="Moeda">
      <calculatedColumnFormula>RTD("octo.rtdserver","",F9,56)</calculatedColumnFormula>
    </tableColumn>
    <tableColumn id="10" xr3:uid="{08054E18-1BB0-4C7E-872B-6C9578ABBDED}" name="Spread" dataDxfId="61" dataCellStyle="Moeda">
      <calculatedColumnFormula>E9-J9</calculatedColumnFormula>
    </tableColumn>
    <tableColumn id="11" xr3:uid="{6E9023C6-49C0-4AFC-8601-7B4AEE89ABAB}" name="Sinal" dataDxfId="60" dataCellStyle="Moeda">
      <calculatedColumnFormula>IF(($K9&lt;-0.45),"Rolar","Aguardar")</calculatedColumnFormula>
    </tableColumn>
    <tableColumn id="12" xr3:uid="{4C7D7791-868F-442A-9A31-EBC697FEC861}" name="Liquidez" dataDxfId="5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58" dataDxfId="57">
  <autoFilter ref="A1:G13468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6"/>
    <tableColumn id="2" xr3:uid="{00000000-0010-0000-0D00-000002000000}" uniqueName="2" name="Código" queryTableFieldId="2" dataDxfId="5"/>
    <tableColumn id="3" xr3:uid="{00000000-0010-0000-0D00-000003000000}" uniqueName="3" name="Tipo" queryTableFieldId="3" dataDxfId="4"/>
    <tableColumn id="4" xr3:uid="{00000000-0010-0000-0D00-000004000000}" uniqueName="4" name="Exercício (R$)" queryTableFieldId="4" dataDxfId="3"/>
    <tableColumn id="5" xr3:uid="{00000000-0010-0000-0D00-000005000000}" uniqueName="5" name="Último Fechamento" queryTableFieldId="5" dataDxfId="2"/>
    <tableColumn id="6" xr3:uid="{00000000-0010-0000-0D00-000006000000}" uniqueName="6" name="Vencimento" queryTableFieldId="6" dataDxfId="1"/>
    <tableColumn id="7" xr3:uid="{00000000-0010-0000-0D00-000007000000}" uniqueName="7" name="Modelo" queryTableFieldId="7" dataDxfId="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2"/>
    <tableColumn id="2" xr3:uid="{6DE821F2-6315-4358-B1C4-BFF771CBA346}" uniqueName="2" name="Ativo" queryTableFieldId="2" dataDxfId="41"/>
    <tableColumn id="15" xr3:uid="{523A6DA0-3798-4A46-9564-84F113D9325E}" uniqueName="15" name="Cotacao" queryTableFieldId="15" dataDxfId="40">
      <calculatedColumnFormula>RTD("octo.rtdserver","",$B2,56)</calculatedColumnFormula>
    </tableColumn>
    <tableColumn id="16" xr3:uid="{E0FE4B34-DCF3-4306-B479-345C2F1A93BC}" uniqueName="16" name="Variacao" queryTableFieldId="16" dataDxfId="3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8">
      <calculatedColumnFormula>RTD("octo.rtdserver","",$B2,71)</calculatedColumnFormula>
    </tableColumn>
    <tableColumn id="18" xr3:uid="{D7A8A31E-807F-4A5B-8CB3-90F5C13B29F6}" uniqueName="18" name="Maximo" queryTableFieldId="18" dataDxfId="37">
      <calculatedColumnFormula>RTD("octo.rtdserver","",$B2,70)</calculatedColumnFormula>
    </tableColumn>
    <tableColumn id="19" xr3:uid="{ADCBCEA8-7371-438D-A753-D2BA37B8B405}" uniqueName="19" name="Liquidez" queryTableFieldId="19" dataDxfId="3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6"/>
    <tableColumn id="3" xr3:uid="{DB3873A7-E431-4AE3-83BC-A92CE80C8BFF}" name="Código" dataDxfId="55"/>
    <tableColumn id="4" xr3:uid="{1F82910F-331B-4668-99CE-4EA189306190}" name="Tipo" dataDxfId="54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3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-0.21818835370237244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27.82</v>
      </c>
      <c r="M10" s="65">
        <f>IFERROR(RTD("octo.rtdserver","",K10,60)/100,"")</f>
        <v>0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0.14000000000000001</v>
      </c>
      <c r="F11" s="31">
        <f t="shared" ref="F11:F25" si="3">IFERROR(E11*100%/A11,"")</f>
        <v>6.3636363636363638E-3</v>
      </c>
      <c r="G11" s="32">
        <f t="shared" si="1"/>
        <v>-0.20920201294033069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26.79</v>
      </c>
      <c r="M11" s="65">
        <f>IFERROR(RTD("octo.rtdserver","",K11,60)/100,"")</f>
        <v>0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6.7415730337078653E-3</v>
      </c>
      <c r="G12" s="32">
        <f t="shared" si="1"/>
        <v>-0.20021567217828906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31.5</v>
      </c>
      <c r="M12" s="65">
        <f>IFERROR(RTD("octo.rtdserver","",K12,60)/100,"")</f>
        <v>0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-0.19122933141624732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37.83</v>
      </c>
      <c r="M13" s="65">
        <f>IFERROR(RTD("octo.rtdserver","",K13,60)/100,"")</f>
        <v>0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0.19</v>
      </c>
      <c r="F14" s="31">
        <f t="shared" si="3"/>
        <v>8.3516483516483525E-3</v>
      </c>
      <c r="G14" s="32">
        <f t="shared" si="1"/>
        <v>-0.18224299065420557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50.55</v>
      </c>
      <c r="M14" s="65">
        <f>IFERROR(RTD("octo.rtdserver","",K14,60)/100,"")</f>
        <v>0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0.17</v>
      </c>
      <c r="F15" s="31">
        <f t="shared" si="3"/>
        <v>7.3913043478260878E-3</v>
      </c>
      <c r="G15" s="32">
        <f t="shared" si="1"/>
        <v>-0.17325664989216394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23.4</v>
      </c>
      <c r="M15" s="65">
        <f>IFERROR(RTD("octo.rtdserver","",K15,60)/100,"")</f>
        <v>0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23649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9.0322580645161282E-3</v>
      </c>
      <c r="G16" s="32">
        <f t="shared" si="1"/>
        <v>-0.16427030913012219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-0.15528396836808056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13.67</v>
      </c>
      <c r="M17" s="65">
        <f>IFERROR(RTD("octo.rtdserver","",K17,60)/100,"")</f>
        <v>0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-0.14629762760603882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0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-0.14593817397555708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27.31</v>
      </c>
      <c r="M19" s="65">
        <f>IFERROR(RTD("octo.rtdserver","",K19,60)/100,"")</f>
        <v>0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0.31</v>
      </c>
      <c r="F20" s="31">
        <f t="shared" si="3"/>
        <v>1.2916666666666667E-2</v>
      </c>
      <c r="G20" s="32">
        <f t="shared" si="1"/>
        <v>-0.13731128684399718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85</v>
      </c>
      <c r="M20" s="65">
        <f>IFERROR(RTD("octo.rtdserver","",K20,60)/100,"")</f>
        <v>0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16901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-0.12832494608195544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0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25441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-0.11933860531991369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10.79</v>
      </c>
      <c r="M22" s="65">
        <f>IFERROR(RTD("octo.rtdserver","",K22,60)/100,"")</f>
        <v>0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0.41</v>
      </c>
      <c r="F23" s="31">
        <f t="shared" si="3"/>
        <v>1.6565656565656565E-2</v>
      </c>
      <c r="G23" s="32">
        <f t="shared" si="1"/>
        <v>-0.11035226455787206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110.7</v>
      </c>
      <c r="M23" s="65">
        <f>IFERROR(RTD("octo.rtdserver","",K23,60)/100,"")</f>
        <v>0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-0.10136592379583031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0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0.52</v>
      </c>
      <c r="F25" s="31">
        <f t="shared" si="3"/>
        <v>2.0594059405940595E-2</v>
      </c>
      <c r="G25" s="32">
        <f t="shared" si="1"/>
        <v>-9.2379583033788681E-2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22.28</v>
      </c>
      <c r="M25" s="65">
        <f>IFERROR(RTD("octo.rtdserver","",K25,60)/100,"")</f>
        <v>0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8.89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72,74</v>
      </c>
      <c r="B27" s="36" t="s">
        <v>26486</v>
      </c>
      <c r="C27" s="28" t="str">
        <f>IFERROR(VLOOKUP(B27,Banco_Dados!$B$2:$G$15765,5,0),"")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0.56999999999999995</v>
      </c>
      <c r="F27" s="31">
        <f t="shared" ref="F27:F41" si="5">IFERROR(E27*100%/A27,"")</f>
        <v>7.8361286774814402E-3</v>
      </c>
      <c r="G27" s="32">
        <f t="shared" ref="G27:G41" si="6">IFERROR((A27/$L$20)-100%,"")</f>
        <v>-0.14423529411764713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0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73,24</v>
      </c>
      <c r="B28" s="36" t="s">
        <v>26726</v>
      </c>
      <c r="C28" s="28" t="str">
        <f>IFERROR(VLOOKUP(B28,Banco_Dados!$B$2:$G$15765,5,0),"")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-0.13835294117647068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115128.63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73,74</v>
      </c>
      <c r="B29" s="36" t="s">
        <v>26487</v>
      </c>
      <c r="C29" s="28" t="str">
        <f>IFERROR(VLOOKUP(B29,Banco_Dados!$B$2:$G$15765,5,0),"")</f>
        <v>18/01/2021</v>
      </c>
      <c r="D29" s="29" t="str">
        <f t="shared" si="4"/>
        <v>Aguardar</v>
      </c>
      <c r="E29" s="30">
        <f>RTD("octo.rtdserver","",B29,56)</f>
        <v>0.67</v>
      </c>
      <c r="F29" s="31">
        <f t="shared" si="5"/>
        <v>9.0859777596962316E-3</v>
      </c>
      <c r="G29" s="32">
        <f t="shared" si="6"/>
        <v>-0.13247058823529423</v>
      </c>
      <c r="H29" s="27" t="str">
        <f t="shared" si="7"/>
        <v>OTM</v>
      </c>
      <c r="I29" s="33">
        <f>RTD("octo.rtdserver","",B29,73)</f>
        <v>0</v>
      </c>
      <c r="K29" s="63" t="s">
        <v>15741</v>
      </c>
      <c r="L29" s="69">
        <f>RTD("octo.rtdserver","",K29,56)</f>
        <v>114355</v>
      </c>
      <c r="M29" s="68">
        <f>IFERROR(RTD("octo.rtdserver","",K29,60)/100,"")</f>
        <v>-8.6E-3</v>
      </c>
      <c r="N29" s="66"/>
    </row>
    <row r="30" spans="1:14" x14ac:dyDescent="0.2">
      <c r="A30" s="29" t="str">
        <f>IFERROR(VLOOKUP(B30,Banco_Dados!$B$2:$G$15765,3,0),"")</f>
        <v xml:space="preserve">   74,24</v>
      </c>
      <c r="B30" s="36" t="s">
        <v>26488</v>
      </c>
      <c r="C30" s="28" t="str">
        <f>IFERROR(VLOOKUP(B30,Banco_Dados!$B$2:$G$15765,5,0),"")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-0.12658823529411767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5062.5</v>
      </c>
      <c r="M30" s="68">
        <f>IFERROR(RTD("octo.rtdserver","",K30,60)/100,"")</f>
        <v>7.0999999999999995E-3</v>
      </c>
      <c r="N30" s="66"/>
    </row>
    <row r="31" spans="1:14" x14ac:dyDescent="0.2">
      <c r="A31" s="29" t="str">
        <f>IFERROR(VLOOKUP(B31,Banco_Dados!$B$2:$G$15765,3,0),"")</f>
        <v xml:space="preserve">   74,74</v>
      </c>
      <c r="B31" s="36" t="s">
        <v>26991</v>
      </c>
      <c r="C31" s="28" t="str">
        <f>IFERROR(VLOOKUP(B31,Banco_Dados!$B$2:$G$15765,5,0),"")</f>
        <v>18/01/2021</v>
      </c>
      <c r="D31" s="29" t="str">
        <f t="shared" si="4"/>
        <v>Aguardar</v>
      </c>
      <c r="E31" s="30">
        <f>RTD("octo.rtdserver","",B31,56)</f>
        <v>0.79</v>
      </c>
      <c r="F31" s="31">
        <f t="shared" si="5"/>
        <v>1.0569975916510571E-2</v>
      </c>
      <c r="G31" s="32">
        <f t="shared" si="6"/>
        <v>-0.12070588235294122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64.28</v>
      </c>
      <c r="M31" s="68">
        <f>IFERROR(RTD("octo.rtdserver","",K31,60)/100,"")</f>
        <v>0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75,24</v>
      </c>
      <c r="B32" s="36" t="s">
        <v>26992</v>
      </c>
      <c r="C32" s="28" t="str">
        <f>IFERROR(VLOOKUP(B32,Banco_Dados!$B$2:$G$15765,5,0),"")</f>
        <v>18/01/2021</v>
      </c>
      <c r="D32" s="29" t="str">
        <f t="shared" si="4"/>
        <v>Aguardar</v>
      </c>
      <c r="E32" s="30">
        <f>RTD("octo.rtdserver","",B32,56)</f>
        <v>0.86</v>
      </c>
      <c r="F32" s="31">
        <f t="shared" si="5"/>
        <v>1.1430090377458799E-2</v>
      </c>
      <c r="G32" s="32">
        <f t="shared" si="6"/>
        <v>-0.11482352941176477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33.03</v>
      </c>
      <c r="M32" s="68">
        <f>IFERROR(RTD("octo.rtdserver","",K32,60)/100,"")</f>
        <v>0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75,74</v>
      </c>
      <c r="B33" s="36" t="s">
        <v>23186</v>
      </c>
      <c r="C33" s="28" t="str">
        <f>IFERROR(VLOOKUP(B33,Banco_Dados!$B$2:$G$15765,5,0),"")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-0.10894117647058832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3.84</v>
      </c>
      <c r="M33" s="68">
        <f>IFERROR(RTD("octo.rtdserver","",K33,60)/100,"")</f>
        <v>0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76,24</v>
      </c>
      <c r="B34" s="36" t="s">
        <v>26993</v>
      </c>
      <c r="C34" s="28" t="str">
        <f>IFERROR(VLOOKUP(B34,Banco_Dados!$B$2:$G$15765,5,0),"")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-0.10305882352941187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76,74</v>
      </c>
      <c r="B35" s="36" t="s">
        <v>26994</v>
      </c>
      <c r="C35" s="28" t="str">
        <f>IFERROR(VLOOKUP(B35,Banco_Dados!$B$2:$G$15765,5,0),"")</f>
        <v>18/01/2021</v>
      </c>
      <c r="D35" s="29" t="str">
        <f t="shared" si="4"/>
        <v>Aguardar</v>
      </c>
      <c r="E35" s="30">
        <f>RTD("octo.rtdserver","",B35,56)</f>
        <v>1.1000000000000001</v>
      </c>
      <c r="F35" s="31">
        <f t="shared" si="5"/>
        <v>1.4334115194162108E-2</v>
      </c>
      <c r="G35" s="32">
        <f t="shared" si="6"/>
        <v>-9.7176470588235309E-2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77,00</v>
      </c>
      <c r="B36" s="36" t="s">
        <v>28241</v>
      </c>
      <c r="C36" s="28" t="str">
        <f>IFERROR(VLOOKUP(B36,Banco_Dados!$B$2:$G$15765,5,0),"")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-9.4117647058823528E-2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77,24</v>
      </c>
      <c r="B37" s="36" t="s">
        <v>27238</v>
      </c>
      <c r="C37" s="28" t="str">
        <f>IFERROR(VLOOKUP(B37,Banco_Dados!$B$2:$G$15765,5,0),"")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-9.1294117647058859E-2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77,74</v>
      </c>
      <c r="B38" s="36" t="s">
        <v>26727</v>
      </c>
      <c r="C38" s="28" t="str">
        <f>IFERROR(VLOOKUP(B38,Banco_Dados!$B$2:$G$15765,5,0),"")</f>
        <v>18/01/2021</v>
      </c>
      <c r="D38" s="29" t="str">
        <f t="shared" si="4"/>
        <v>Aguardar</v>
      </c>
      <c r="E38" s="30">
        <f>RTD("octo.rtdserver","",B38,56)</f>
        <v>1.3</v>
      </c>
      <c r="F38" s="31">
        <f t="shared" si="5"/>
        <v>1.6722408026755856E-2</v>
      </c>
      <c r="G38" s="32">
        <f t="shared" si="6"/>
        <v>-8.5411764705882409E-2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78,24</v>
      </c>
      <c r="B39" s="36" t="s">
        <v>28139</v>
      </c>
      <c r="C39" s="28" t="str">
        <f>IFERROR(VLOOKUP(B39,Banco_Dados!$B$2:$G$15765,5,0),"")</f>
        <v>18/01/2021</v>
      </c>
      <c r="D39" s="29" t="str">
        <f t="shared" si="4"/>
        <v>Aguardar</v>
      </c>
      <c r="E39" s="30">
        <f>RTD("octo.rtdserver","",B39,56)</f>
        <v>1.45</v>
      </c>
      <c r="F39" s="31">
        <f t="shared" si="5"/>
        <v>1.853271983640082E-2</v>
      </c>
      <c r="G39" s="32">
        <f t="shared" si="6"/>
        <v>-7.952941176470596E-2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78,74</v>
      </c>
      <c r="B40" s="36" t="s">
        <v>26995</v>
      </c>
      <c r="C40" s="28" t="str">
        <f>IFERROR(VLOOKUP(B40,Banco_Dados!$B$2:$G$15765,5,0),"")</f>
        <v>18/01/2021</v>
      </c>
      <c r="D40" s="29" t="str">
        <f t="shared" si="4"/>
        <v>Aguardar</v>
      </c>
      <c r="E40" s="30">
        <f>RTD("octo.rtdserver","",B40,56)</f>
        <v>1.52</v>
      </c>
      <c r="F40" s="31">
        <f t="shared" si="5"/>
        <v>1.9304038608077216E-2</v>
      </c>
      <c r="G40" s="32">
        <f t="shared" si="6"/>
        <v>-7.364705882352951E-2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79,24</v>
      </c>
      <c r="B41" s="36" t="s">
        <v>28140</v>
      </c>
      <c r="C41" s="28" t="str">
        <f>IFERROR(VLOOKUP(B41,Banco_Dados!$B$2:$G$15765,5,0),"")</f>
        <v>18/01/2021</v>
      </c>
      <c r="D41" s="29" t="str">
        <f t="shared" si="4"/>
        <v>Aguardar</v>
      </c>
      <c r="E41" s="30">
        <f>RTD("octo.rtdserver","",B41,56)</f>
        <v>1.66</v>
      </c>
      <c r="F41" s="31">
        <f t="shared" si="5"/>
        <v>2.0949015648662292E-2</v>
      </c>
      <c r="G41" s="32">
        <f t="shared" si="6"/>
        <v>-6.7764705882352949E-2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79,74</v>
      </c>
      <c r="B42" s="36" t="s">
        <v>28141</v>
      </c>
      <c r="C42" s="28" t="str">
        <f>IFERROR(VLOOKUP(B42,Banco_Dados!$B$2:$G$15765,5,0),"")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-6.1882352941176499E-2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-0.25755879059350495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22199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-0.24822695035460984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22743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-0.23889511011571474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22744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-0.22956326987681963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16779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-0.22023142963792453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-0.21089958939902942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16780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-0.20156774916013431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-0.19223590892123921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-0.1829040686823441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-0.17357222844344899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-0.16424038820455389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-0.15490854796565878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22745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0.21</v>
      </c>
      <c r="F56" s="31">
        <f t="shared" si="12"/>
        <v>9.1743119266055034E-3</v>
      </c>
      <c r="G56" s="32">
        <f t="shared" si="13"/>
        <v>-0.14557670772676368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23170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-0.13624486748786857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16782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0.27</v>
      </c>
      <c r="F58" s="31">
        <f t="shared" si="12"/>
        <v>1.1543394613082514E-2</v>
      </c>
      <c r="G58" s="32">
        <f t="shared" si="13"/>
        <v>-0.12691302724897346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23581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</v>
      </c>
      <c r="F59" s="31">
        <f t="shared" si="12"/>
        <v>1.2690355329949238E-2</v>
      </c>
      <c r="G59" s="32">
        <f t="shared" si="13"/>
        <v>-0.11758118701007836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-0.22825396825396826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-0.22031746031746036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-0.21238095238095245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3.1923383878691143E-3</v>
      </c>
      <c r="G64" s="32">
        <f t="shared" si="18"/>
        <v>-0.20444444444444454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-0.19650793650793652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-0.18857142857142861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-0.1806349206349207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6.1396776669224874E-3</v>
      </c>
      <c r="G68" s="32">
        <f t="shared" si="18"/>
        <v>-0.17269841269841268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-0.16476190476190478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-0.15682539682539687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6.3409175680716155E-3</v>
      </c>
      <c r="G71" s="32">
        <f t="shared" si="18"/>
        <v>-0.14888888888888896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-0.14095238095238094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7.6894910289271329E-3</v>
      </c>
      <c r="G73" s="32">
        <f t="shared" si="18"/>
        <v>-0.13301587301587303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1.1611030478955007E-2</v>
      </c>
      <c r="G74" s="32">
        <f t="shared" si="18"/>
        <v>-0.12507936507936512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0.27</v>
      </c>
      <c r="F75" s="31">
        <f t="shared" si="16"/>
        <v>9.7087378640776708E-3</v>
      </c>
      <c r="G75" s="32">
        <f t="shared" si="18"/>
        <v>-0.11714285714285722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-0.1092063492063492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0.09</v>
      </c>
      <c r="F79" s="31">
        <f t="shared" si="22"/>
        <v>2.1428571428571425E-2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</v>
      </c>
      <c r="F84" s="31">
        <f t="shared" si="22"/>
        <v>4.2553191489361701E-2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0.23</v>
      </c>
      <c r="F85" s="31">
        <f t="shared" si="22"/>
        <v>4.791666666666667E-2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0.32</v>
      </c>
      <c r="F87" s="31">
        <f t="shared" si="22"/>
        <v>6.4000000000000001E-2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</v>
      </c>
      <c r="F88" s="31">
        <f t="shared" si="22"/>
        <v>7.6923076923076927E-2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0.96</v>
      </c>
      <c r="F91" s="31">
        <f t="shared" si="22"/>
        <v>0.16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1.79</v>
      </c>
      <c r="F93" s="31">
        <f t="shared" si="22"/>
        <v>0.25571428571428573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16757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-0.17155696537139831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23577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0.17</v>
      </c>
      <c r="F96" s="31">
        <f t="shared" si="26"/>
        <v>5.3814498258942705E-3</v>
      </c>
      <c r="G96" s="32">
        <f t="shared" si="27"/>
        <v>-0.16494845360824739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18686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-0.15833994184509648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0.22</v>
      </c>
      <c r="F98" s="31">
        <f t="shared" si="26"/>
        <v>6.8557182923028974E-3</v>
      </c>
      <c r="G98" s="32">
        <f t="shared" si="27"/>
        <v>-0.15173143008194545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16758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6.8027210884353739E-3</v>
      </c>
      <c r="G99" s="32">
        <f t="shared" si="27"/>
        <v>-0.14512291831879442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-0.13851440655564351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16759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-0.1319058947924926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16760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-0.12529738302934168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16761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-0.11868887126619077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23884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-0.11208035950303974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16763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-0.10547184773988882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16762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-9.8863335976737909E-2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25406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-9.2254824213586994E-2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24178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-8.564631245043608E-2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16764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0.6</v>
      </c>
      <c r="F109" s="31">
        <f t="shared" si="26"/>
        <v>1.7221584385763489E-2</v>
      </c>
      <c r="G109" s="32">
        <f t="shared" si="27"/>
        <v>-7.9037800687285054E-2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25407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0.62</v>
      </c>
      <c r="F110" s="31">
        <f t="shared" ref="F110" si="29">IFERROR(E110*100%/A110,"")</f>
        <v>1.7668851524650895E-2</v>
      </c>
      <c r="G110" s="32">
        <f t="shared" ref="G110" si="30">IFERROR((A110/$L$13)-100%,"")</f>
        <v>-7.2429288924134139E-2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-0.20505871725383917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-0.19602529358626919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-0.18699186991869921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-0.17795844625112922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-0.16892502258355924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0.33</v>
      </c>
      <c r="F117" s="31">
        <f t="shared" si="33"/>
        <v>3.5483870967741938E-3</v>
      </c>
      <c r="G117" s="32">
        <f t="shared" si="34"/>
        <v>-0.15989159891598914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-0.15085817524841916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0.42</v>
      </c>
      <c r="F119" s="31">
        <f t="shared" si="33"/>
        <v>4.4210526315789471E-3</v>
      </c>
      <c r="G119" s="32">
        <f t="shared" si="34"/>
        <v>-0.14182475158084917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-0.13279132791327919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0.53</v>
      </c>
      <c r="F121" s="31">
        <f t="shared" si="33"/>
        <v>5.4639175257731962E-3</v>
      </c>
      <c r="G121" s="32">
        <f t="shared" si="34"/>
        <v>-0.12375790424570909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0.64</v>
      </c>
      <c r="F122" s="31">
        <f t="shared" si="33"/>
        <v>6.5306122448979594E-3</v>
      </c>
      <c r="G122" s="32">
        <f t="shared" si="34"/>
        <v>-0.11472448057813911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-0.10569105691056913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0.78</v>
      </c>
      <c r="F124" s="31">
        <f t="shared" si="33"/>
        <v>7.8000000000000005E-3</v>
      </c>
      <c r="G124" s="32">
        <f t="shared" si="34"/>
        <v>-9.6657633242999141E-2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0.99</v>
      </c>
      <c r="F125" s="31">
        <f t="shared" si="33"/>
        <v>9.705882352941177E-3</v>
      </c>
      <c r="G125" s="32">
        <f t="shared" si="34"/>
        <v>-7.8590785907859062E-2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1.5</v>
      </c>
      <c r="F126" s="31">
        <f t="shared" si="33"/>
        <v>1.4423076923076924E-2</v>
      </c>
      <c r="G126" s="32">
        <f t="shared" si="34"/>
        <v>-6.0523938572719094E-2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1.74</v>
      </c>
      <c r="F127" s="31">
        <f t="shared" si="33"/>
        <v>1.6415094339622641E-2</v>
      </c>
      <c r="G127" s="32">
        <f t="shared" si="34"/>
        <v>-4.2457091237579014E-2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-0.27244165170556556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-0.18267504488330344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-0.14901256732495516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-0.13779174147217232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-0.1265709156193896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-0.10412926391382404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-5.924596050269304E-2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0.65</v>
      </c>
      <c r="F136" s="31">
        <f t="shared" si="36"/>
        <v>3.0645921735030647E-2</v>
      </c>
      <c r="G136" s="32">
        <f t="shared" si="39"/>
        <v>-4.8025134649910206E-2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-3.6804308797127483E-2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-2.558348294434476E-2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-1.4362657091561926E-2</v>
      </c>
      <c r="H139" s="27" t="str">
        <f t="shared" si="37"/>
        <v>ATM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1.02</v>
      </c>
      <c r="F140" s="31">
        <f t="shared" si="36"/>
        <v>4.5925258892390811E-2</v>
      </c>
      <c r="G140" s="32">
        <f t="shared" si="39"/>
        <v>-3.1418312387792025E-3</v>
      </c>
      <c r="H140" s="27" t="str">
        <f t="shared" si="37"/>
        <v>ATM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8.0789946140036317E-3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1.32</v>
      </c>
      <c r="F142" s="31">
        <f t="shared" si="36"/>
        <v>5.8124174372523117E-2</v>
      </c>
      <c r="G142" s="32">
        <f t="shared" si="39"/>
        <v>1.9299820466786244E-2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5.2962298025134524E-2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7.5403949730700193E-2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0.46</v>
      </c>
      <c r="F151" s="31">
        <f t="shared" si="44"/>
        <v>2.9206349206349208E-2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0.95</v>
      </c>
      <c r="F153" s="31">
        <f t="shared" si="44"/>
        <v>5.5882352941176466E-2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2.2599999999999998</v>
      </c>
      <c r="F156" s="31">
        <f t="shared" si="44"/>
        <v>0.12053333333333333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2.56</v>
      </c>
      <c r="F157" s="31">
        <f t="shared" si="44"/>
        <v>0.13298701298701299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12" priority="1" operator="greaterThan">
      <formula>0</formula>
    </cfRule>
    <cfRule type="cellIs" dxfId="1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-0.52190476190476187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-0.40285714285714291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-0.38698412698412699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-0.37111111111111117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-0.36317460317460326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-0.35523809523809524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-0.34730158730158733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-0.33936507936507943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-0.33142857142857152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-0.31555555555555559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1"/>
        <v>9.1701054562127473E-4</v>
      </c>
      <c r="G12" s="32">
        <f t="shared" si="2"/>
        <v>-0.30761904761904768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-0.29968253968253977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-0.29174603174603175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-0.28380952380952384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-0.27587301587301594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-0.26793650793650803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-0.2520634920634921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-0.24412698412698419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2.0781379883624274E-3</v>
      </c>
      <c r="G21" s="32">
        <f t="shared" si="2"/>
        <v>-0.23619047619047628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-0.22825396825396826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-0.22031746031746036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-0.21238095238095245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3.1923383878691143E-3</v>
      </c>
      <c r="G25" s="32">
        <f t="shared" si="2"/>
        <v>-0.20444444444444454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-0.19650793650793652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-0.18857142857142861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-0.1806349206349207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6.1396776669224874E-3</v>
      </c>
      <c r="G29" s="32">
        <f t="shared" si="2"/>
        <v>-0.17269841269841268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-0.16476190476190478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-0.15682539682539687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6.3409175680716155E-3</v>
      </c>
      <c r="G32" s="32">
        <f t="shared" si="2"/>
        <v>-0.14888888888888896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-0.14095238095238094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7.6894910289271329E-3</v>
      </c>
      <c r="G34" s="32">
        <f t="shared" si="2"/>
        <v>-0.13301587301587303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1.1611030478955007E-2</v>
      </c>
      <c r="G35" s="32">
        <f t="shared" si="2"/>
        <v>-0.12507936507936512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0.27</v>
      </c>
      <c r="F36" s="72">
        <f t="shared" si="6"/>
        <v>9.7087378640776708E-3</v>
      </c>
      <c r="G36" s="32">
        <f t="shared" si="2"/>
        <v>-0.11714285714285722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-0.1092063492063492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1.2363122571529495E-2</v>
      </c>
      <c r="G38" s="32">
        <f t="shared" si="2"/>
        <v>-0.10126984126984129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0.36</v>
      </c>
      <c r="F39" s="72">
        <f t="shared" si="6"/>
        <v>1.2605042016806723E-2</v>
      </c>
      <c r="G39" s="32">
        <f t="shared" si="2"/>
        <v>-9.3333333333333379E-2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-8.5396825396825471E-2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0.45</v>
      </c>
      <c r="F41" s="72">
        <f t="shared" si="6"/>
        <v>1.5485203028217482E-2</v>
      </c>
      <c r="G41" s="32">
        <f t="shared" si="2"/>
        <v>-7.7460317460317452E-2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1.8423746161719552E-2</v>
      </c>
      <c r="G42" s="32">
        <f t="shared" si="2"/>
        <v>-6.9523809523809543E-2</v>
      </c>
      <c r="H42" s="74" t="str">
        <f t="shared" si="7"/>
        <v>OTM</v>
      </c>
      <c r="I42" s="75">
        <f>RTD("octo.rtdserver","",B42,73)</f>
        <v>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1.9621109607577809E-2</v>
      </c>
      <c r="G43" s="32">
        <f t="shared" si="2"/>
        <v>-6.1587301587301635E-2</v>
      </c>
      <c r="H43" s="74" t="str">
        <f t="shared" si="7"/>
        <v>OTM</v>
      </c>
      <c r="I43" s="75">
        <f>RTD("octo.rtdserver","",B43,73)</f>
        <v>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</v>
      </c>
      <c r="F44" s="72">
        <f t="shared" si="6"/>
        <v>2.0127474002012747E-2</v>
      </c>
      <c r="G44" s="32">
        <f t="shared" si="2"/>
        <v>-5.3650793650793727E-2</v>
      </c>
      <c r="H44" s="74" t="str">
        <f t="shared" si="7"/>
        <v>OTM</v>
      </c>
      <c r="I44" s="75">
        <f>RTD("octo.rtdserver","",B44,73)</f>
        <v>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0.71</v>
      </c>
      <c r="F45" s="72">
        <f t="shared" si="6"/>
        <v>2.3619427811044577E-2</v>
      </c>
      <c r="G45" s="32">
        <f t="shared" si="2"/>
        <v>-4.5714285714285707E-2</v>
      </c>
      <c r="H45" s="74" t="str">
        <f t="shared" si="7"/>
        <v>OTM</v>
      </c>
      <c r="I45" s="75">
        <f>RTD("octo.rtdserver","",B45,73)</f>
        <v>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</v>
      </c>
      <c r="F46" s="72">
        <f t="shared" si="6"/>
        <v>2.6393929396238868E-2</v>
      </c>
      <c r="G46" s="32">
        <f t="shared" si="2"/>
        <v>-3.7777777777777799E-2</v>
      </c>
      <c r="H46" s="74" t="str">
        <f t="shared" si="7"/>
        <v>OTM</v>
      </c>
      <c r="I46" s="75">
        <f>RTD("octo.rtdserver","",B46,73)</f>
        <v>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0.88</v>
      </c>
      <c r="F47" s="72">
        <f t="shared" si="6"/>
        <v>2.879581151832461E-2</v>
      </c>
      <c r="G47" s="32">
        <f t="shared" si="2"/>
        <v>-2.9841269841269891E-2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0.97</v>
      </c>
      <c r="F48" s="72">
        <f t="shared" si="6"/>
        <v>3.1483284647841607E-2</v>
      </c>
      <c r="G48" s="32">
        <f t="shared" si="2"/>
        <v>-2.1904761904761982E-2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1.04</v>
      </c>
      <c r="F49" s="72">
        <f t="shared" si="6"/>
        <v>3.3483580167417905E-2</v>
      </c>
      <c r="G49" s="32">
        <f t="shared" si="2"/>
        <v>-1.3968253968253963E-2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1.18</v>
      </c>
      <c r="F50" s="72">
        <f t="shared" si="6"/>
        <v>3.7687639731715107E-2</v>
      </c>
      <c r="G50" s="32">
        <f t="shared" si="2"/>
        <v>-6.0317460317460547E-3</v>
      </c>
      <c r="H50" s="74" t="str">
        <f t="shared" si="7"/>
        <v>ATM</v>
      </c>
      <c r="I50" s="75">
        <f>RTD("octo.rtdserver","",B50,73)</f>
        <v>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4.467680608365019E-2</v>
      </c>
      <c r="G51" s="32">
        <f t="shared" si="2"/>
        <v>1.9047619047618536E-3</v>
      </c>
      <c r="H51" s="74" t="str">
        <f t="shared" si="7"/>
        <v>ATM</v>
      </c>
      <c r="I51" s="75">
        <f>RTD("octo.rtdserver","",B51,73)</f>
        <v>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4.5583149952845015E-2</v>
      </c>
      <c r="G52" s="32">
        <f t="shared" si="2"/>
        <v>9.8412698412697619E-3</v>
      </c>
      <c r="H52" s="74" t="str">
        <f t="shared" si="7"/>
        <v>ATM</v>
      </c>
      <c r="I52" s="75">
        <f>RTD("octo.rtdserver","",B52,73)</f>
        <v>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1.7777777777777892E-2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6.0662333642835027E-2</v>
      </c>
      <c r="G54" s="32">
        <f t="shared" si="2"/>
        <v>2.5714285714285801E-2</v>
      </c>
      <c r="H54" s="74" t="str">
        <f t="shared" si="7"/>
        <v>ATM</v>
      </c>
      <c r="I54" s="75">
        <f>RTD("octo.rtdserver","",B54,73)</f>
        <v>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0.23679361179361177</v>
      </c>
      <c r="G55" s="32">
        <f t="shared" si="2"/>
        <v>3.3650793650793709E-2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5.7299603779335559E-2</v>
      </c>
      <c r="G56" s="32">
        <f t="shared" si="2"/>
        <v>4.1587301587301617E-2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4.9523809523809526E-2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6.5396825396825564E-2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8.1269841269841381E-2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9.1809967939376264E-2</v>
      </c>
      <c r="G60" s="32">
        <f t="shared" si="2"/>
        <v>8.9206349206349289E-2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0.10507936507936511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0.11301587301587301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0.12888888888888905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0.16857142857142859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0.16349504154382202</v>
      </c>
      <c r="G65" s="32">
        <f t="shared" si="2"/>
        <v>0.18444444444444441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0.20031746031746045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0.1827199164708953</v>
      </c>
      <c r="G67" s="32">
        <f t="shared" si="9"/>
        <v>0.21619047619047627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0.23206349206349208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0.36698412698412697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-0.66211358734723214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38</v>
      </c>
      <c r="K2" s="60" t="s">
        <v>26</v>
      </c>
      <c r="L2" s="61">
        <f>RTD("octo.rtdserver","",K2,56)</f>
        <v>27.82</v>
      </c>
      <c r="M2" s="62">
        <f>IFERROR(RTD("octo.rtdserver","",K2,60)/100,"")</f>
        <v>0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-0.65492451473759883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26.79</v>
      </c>
      <c r="M3" s="62">
        <f>IFERROR(RTD("octo.rtdserver","",K3,60)/100,"")</f>
        <v>0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-0.64773544212796552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38</v>
      </c>
      <c r="K4" s="60" t="s">
        <v>15</v>
      </c>
      <c r="L4" s="61">
        <f>RTD("octo.rtdserver","",K4,56)</f>
        <v>31.5</v>
      </c>
      <c r="M4" s="62">
        <f>IFERROR(RTD("octo.rtdserver","",K4,60)/100,"")</f>
        <v>0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-0.64054636951833221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38</v>
      </c>
      <c r="K5" s="60" t="s">
        <v>2</v>
      </c>
      <c r="L5" s="61">
        <f>RTD("octo.rtdserver","",K5,56)</f>
        <v>37.83</v>
      </c>
      <c r="M5" s="62">
        <f>IFERROR(RTD("octo.rtdserver","",K5,60)/100,"")</f>
        <v>0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-0.62257368799424873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38</v>
      </c>
      <c r="K6" s="60" t="s">
        <v>7072</v>
      </c>
      <c r="L6" s="61">
        <f>RTD("octo.rtdserver","",K6,56)</f>
        <v>50.55</v>
      </c>
      <c r="M6" s="62">
        <f>IFERROR(RTD("octo.rtdserver","",K6,60)/100,"")</f>
        <v>0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-0.60460100647016535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38</v>
      </c>
      <c r="K7" s="60" t="s">
        <v>7073</v>
      </c>
      <c r="L7" s="61">
        <f>RTD("octo.rtdserver","",K7,56)</f>
        <v>28.53</v>
      </c>
      <c r="M7" s="62">
        <f>IFERROR(RTD("octo.rtdserver","",K7,60)/100,"")</f>
        <v>0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-0.58662832494608197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10.5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-0.56865564342199859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13.67</v>
      </c>
      <c r="M9" s="62">
        <f>IFERROR(RTD("octo.rtdserver","",K9,60)/100,"")</f>
        <v>0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-0.55068296189791521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38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0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-0.53271028037383172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38</v>
      </c>
      <c r="K11" s="60" t="s">
        <v>7075</v>
      </c>
      <c r="L11" s="61">
        <f>RTD("octo.rtdserver","",K11,56)</f>
        <v>27.31</v>
      </c>
      <c r="M11" s="62">
        <f>IFERROR(RTD("octo.rtdserver","",K11,60)/100,"")</f>
        <v>0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-0.51473759884974846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38</v>
      </c>
      <c r="K12" s="60" t="s">
        <v>7076</v>
      </c>
      <c r="L12" s="61">
        <f>RTD("octo.rtdserver","",K12,56)</f>
        <v>85</v>
      </c>
      <c r="M12" s="62">
        <f>IFERROR(RTD("octo.rtdserver","",K12,60)/100,"")</f>
        <v>0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-0.49676491732566497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38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0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-0.47879223580158159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38</v>
      </c>
      <c r="K14" s="60" t="s">
        <v>1748</v>
      </c>
      <c r="L14" s="61">
        <f>RTD("octo.rtdserver","",K14,56)</f>
        <v>10.79</v>
      </c>
      <c r="M14" s="62">
        <f>IFERROR(RTD("octo.rtdserver","",K14,60)/100,"")</f>
        <v>0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-0.46081955427749821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38</v>
      </c>
      <c r="K15" s="60" t="s">
        <v>1957</v>
      </c>
      <c r="L15" s="61">
        <f>RTD("octo.rtdserver","",K15,56)</f>
        <v>3.84</v>
      </c>
      <c r="M15" s="62">
        <f>IFERROR(RTD("octo.rtdserver","",K15,60)/100,"")</f>
        <v>0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-0.45183321351545647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38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0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-0.44284687275341483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38</v>
      </c>
      <c r="K17" s="60" t="s">
        <v>9652</v>
      </c>
      <c r="L17" s="61">
        <f>RTD("octo.rtdserver","",K17,56)</f>
        <v>22.28</v>
      </c>
      <c r="M17" s="62">
        <f>IFERROR(RTD("octo.rtdserver","",K17,60)/100,"")</f>
        <v>0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-0.43386053199137309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-0.42487419122933145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-0.41588785046728971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-0.40690150970524808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-0.39791516894320633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-0.38892882818116459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-0.37994248741912295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-0.37095614665708121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-0.35298346513299783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-0.3439971243709562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-0.33501078360891445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-0.32602444284687271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-0.31703810208483107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-0.30805176132278933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-0.2990654205607477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-0.29007907979870595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-0.28109273903666432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-0.27210639827462257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-0.26312005751258083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-0.2541337167505392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-0.24514737598849745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-0.23616103522645582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-0.22717469446441407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-0.21818835370237244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0.14000000000000001</v>
      </c>
      <c r="F42" s="72">
        <f t="shared" si="6"/>
        <v>6.3636363636363638E-3</v>
      </c>
      <c r="G42" s="73">
        <f t="shared" si="7"/>
        <v>-0.20920201294033069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-0.20021567217828906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-0.19122933141624732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-0.18224299065420557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0.17</v>
      </c>
      <c r="F46" s="72">
        <f t="shared" si="6"/>
        <v>7.3913043478260878E-3</v>
      </c>
      <c r="G46" s="73">
        <f t="shared" si="7"/>
        <v>-0.17325664989216394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0.21</v>
      </c>
      <c r="F47" s="72">
        <f t="shared" si="6"/>
        <v>9.0322580645161282E-3</v>
      </c>
      <c r="G47" s="73">
        <f t="shared" si="7"/>
        <v>-0.16427030913012219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-0.15528396836808056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-0.14629762760603882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0.31</v>
      </c>
      <c r="F50" s="72">
        <f t="shared" ref="F50:F81" si="10">IFERROR(E50*100%/A50,"")</f>
        <v>1.2916666666666667E-2</v>
      </c>
      <c r="G50" s="73">
        <f t="shared" ref="G50:G81" si="11">IFERROR((A50/$L$2)-100%,"")</f>
        <v>-0.13731128684399718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-0.12832494608195544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0.41</v>
      </c>
      <c r="F52" s="72">
        <f t="shared" si="10"/>
        <v>1.6565656565656565E-2</v>
      </c>
      <c r="G52" s="73">
        <f t="shared" si="11"/>
        <v>-0.11035226455787206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-0.10136592379583031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0.52</v>
      </c>
      <c r="F54" s="72">
        <f t="shared" si="10"/>
        <v>2.0594059405940595E-2</v>
      </c>
      <c r="G54" s="73">
        <f t="shared" si="11"/>
        <v>-9.2379583033788681E-2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-8.3393242271746937E-2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-8.3393242271746937E-2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0.64</v>
      </c>
      <c r="F57" s="72">
        <f t="shared" si="10"/>
        <v>2.4854368932038837E-2</v>
      </c>
      <c r="G57" s="73">
        <f t="shared" si="11"/>
        <v>-7.4406901509705303E-2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0.66</v>
      </c>
      <c r="F58" s="72">
        <f t="shared" si="10"/>
        <v>2.5384615384615387E-2</v>
      </c>
      <c r="G58" s="73">
        <f t="shared" si="11"/>
        <v>-6.5420560747663559E-2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-5.6434219985621814E-2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-4.7447879223580181E-2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-3.8461538461538436E-2</v>
      </c>
      <c r="H61" s="74" t="str">
        <f t="shared" si="12"/>
        <v>OTM</v>
      </c>
      <c r="I61" s="75">
        <f>RTD("octo.rtdserver","",B61,73)</f>
        <v>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1.06</v>
      </c>
      <c r="F62" s="72">
        <f t="shared" si="10"/>
        <v>3.9259259259259265E-2</v>
      </c>
      <c r="G62" s="73">
        <f t="shared" si="11"/>
        <v>-2.9475197699496802E-2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1.27</v>
      </c>
      <c r="F63" s="72">
        <f t="shared" si="10"/>
        <v>4.6181818181818185E-2</v>
      </c>
      <c r="G63" s="73">
        <f t="shared" si="11"/>
        <v>-1.1502516175413424E-2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-1.1502516175413424E-2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-2.5161754133716796E-3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1.51</v>
      </c>
      <c r="F66" s="72">
        <f t="shared" si="10"/>
        <v>5.392857142857143E-2</v>
      </c>
      <c r="G66" s="73">
        <f t="shared" si="11"/>
        <v>6.470165348670065E-3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</v>
      </c>
      <c r="F67" s="72">
        <f t="shared" si="10"/>
        <v>6.3157894736842107E-2</v>
      </c>
      <c r="G67" s="73">
        <f t="shared" si="11"/>
        <v>2.4442846872753332E-2</v>
      </c>
      <c r="H67" s="74" t="str">
        <f t="shared" si="12"/>
        <v>ATM</v>
      </c>
      <c r="I67" s="75">
        <f>RTD("octo.rtdserver","",B67,73)</f>
        <v>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2.4442846872753332E-2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1.95</v>
      </c>
      <c r="F69" s="72">
        <f t="shared" si="10"/>
        <v>6.7826086956521744E-2</v>
      </c>
      <c r="G69" s="73">
        <f t="shared" si="11"/>
        <v>3.3429187634795188E-2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2.11</v>
      </c>
      <c r="F70" s="72">
        <f t="shared" si="10"/>
        <v>7.2758620689655162E-2</v>
      </c>
      <c r="G70" s="73">
        <f t="shared" si="11"/>
        <v>4.2415528396836821E-2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6.0388209920920088E-2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7.8360891445003578E-2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9.6333572969087067E-2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9.6333572969087067E-2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0.1053199137311287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0.11430625449317033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0.13227893601725382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0.14126527677929546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0.15025161754133709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0.16822429906542058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0.18619698058950385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5</v>
      </c>
      <c r="K26" s="13" t="str">
        <f t="shared" si="1"/>
        <v>Montar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5</v>
      </c>
      <c r="K27" s="13" t="str">
        <f t="shared" si="1"/>
        <v>Montar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-6.3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2.2000000000000002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2.2000000000000002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-5.2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2.2000000000000002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5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-2.5300000000000002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3.05</v>
      </c>
      <c r="K42" s="13" t="str">
        <f t="shared" ref="K42:K73" si="4">IF(J42&gt;I42,"Montar","Aguardar")</f>
        <v>Montar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3.4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-1.6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3.4</v>
      </c>
      <c r="K47" s="13" t="str">
        <f t="shared" si="4"/>
        <v>Montar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-0.69999999999999973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3.4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2.6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2.6</v>
      </c>
      <c r="K51" s="13" t="str">
        <f t="shared" si="4"/>
        <v>Montar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-0.54999999999999982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2.6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-0.79999999999999982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" priority="1" operator="containsText" text="Aguardar">
      <formula>NOT(ISERROR(SEARCH("Aguardar",K10)))</formula>
    </cfRule>
    <cfRule type="containsText" dxfId="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27.82</v>
      </c>
    </row>
    <row r="2" spans="1:15" x14ac:dyDescent="0.2">
      <c r="N2" s="16" t="s">
        <v>3</v>
      </c>
      <c r="O2" s="16">
        <f>RTD("octo.rtdserver","",N2,56)</f>
        <v>26.79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0.04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7.96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5.75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4.75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4.75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4.49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4.0199999999999996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tabSelected="1" workbookViewId="0">
      <selection sqref="A1:G13164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15.69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40.049999999999997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58.21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37.83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23.72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26.79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29.47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9.85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80.34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22.11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21.64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10.79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81.5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13.62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3.84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13.24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5.22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30.81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19.100000000000001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71.349999999999994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28.53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30.25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43.32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36.619999999999997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36.89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8.89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19.3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47.72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21.67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43.3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26.97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23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75.05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10.5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27.31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15.26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17.97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32.15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40.1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7.38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31.5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22.28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23.82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24.98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43.81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23.4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14.29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19.440000000000001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25.95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47.91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71.69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28.25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27.82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57.76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34.21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24.59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19.3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63.53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43.95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46.11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44.59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50.55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33.03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14.22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26.08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22.88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13.67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85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45.53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17.02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36.46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115128.63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54050528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DDEF7A2F-BE89-439F-B78A-8D8193C4EB4A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5CFDBC52-6A4A-444C-9CBC-9D4A02AF3540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94CDA24B-B2DA-463A-8803-307929A10737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87EF31BF-1939-423A-BDD4-BEB20D659ED9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2D178086-5731-43FA-A388-E9CD86AD6E2D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2020-12-11T12:09:59Z</dcterms:modified>
</cp:coreProperties>
</file>