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GF\Google Drive\MestradoUNIFEI\01 Engenharia de Software\Artigo\"/>
    </mc:Choice>
  </mc:AlternateContent>
  <bookViews>
    <workbookView xWindow="0" yWindow="0" windowWidth="16260" windowHeight="8685"/>
  </bookViews>
  <sheets>
    <sheet name="Artigos" sheetId="4" r:id="rId1"/>
    <sheet name="Gráficos" sheetId="6" r:id="rId2"/>
    <sheet name="Critérios" sheetId="3" r:id="rId3"/>
    <sheet name="String de busca" sheetId="1" r:id="rId4"/>
  </sheets>
  <definedNames>
    <definedName name="_xlnm._FilterDatabase" localSheetId="0" hidden="1">Artigos!$A$1:$AM$38</definedName>
    <definedName name="_xlnm._FilterDatabase" localSheetId="1" hidden="1">Gráficos!$Q$1:$Q$73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8" i="6" l="1"/>
  <c r="G69" i="6"/>
  <c r="G70" i="6"/>
  <c r="G71" i="6"/>
  <c r="G67" i="6"/>
  <c r="V31" i="6" l="1"/>
  <c r="P60" i="6"/>
  <c r="P63" i="6"/>
  <c r="AM3" i="4"/>
  <c r="AM4" i="4"/>
  <c r="AM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3" i="4"/>
  <c r="AM32" i="4"/>
  <c r="V34" i="4"/>
  <c r="AJ15" i="6" s="1"/>
  <c r="W34" i="4"/>
  <c r="AJ8" i="6" s="1"/>
  <c r="X34" i="4"/>
  <c r="AJ16" i="6" s="1"/>
  <c r="Y34" i="4"/>
  <c r="AJ11" i="6" s="1"/>
  <c r="Z34" i="4"/>
  <c r="AJ7" i="6" s="1"/>
  <c r="AA34" i="4"/>
  <c r="AJ14" i="6" s="1"/>
  <c r="AB34" i="4"/>
  <c r="AJ12" i="6" s="1"/>
  <c r="AC34" i="4"/>
  <c r="AJ10" i="6" s="1"/>
  <c r="AD34" i="4"/>
  <c r="AJ6" i="6" s="1"/>
  <c r="AE34" i="4"/>
  <c r="AJ9" i="6" s="1"/>
  <c r="AF34" i="4"/>
  <c r="AJ5" i="6" s="1"/>
  <c r="AG34" i="4"/>
  <c r="AJ4" i="6" s="1"/>
  <c r="AH34" i="4"/>
  <c r="AJ3" i="6" s="1"/>
  <c r="AI34" i="4"/>
  <c r="AJ34" i="4"/>
  <c r="AJ17" i="6" s="1"/>
  <c r="AK34" i="4"/>
  <c r="AJ2" i="6" s="1"/>
  <c r="AL34" i="4"/>
  <c r="AJ18" i="6" s="1"/>
  <c r="U34" i="4"/>
  <c r="AJ13" i="6" s="1"/>
  <c r="X3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7" i="6"/>
  <c r="X28" i="6"/>
  <c r="X29" i="6"/>
  <c r="X30" i="6"/>
  <c r="X31" i="6"/>
  <c r="X32" i="6"/>
  <c r="X33" i="6"/>
  <c r="X2" i="6"/>
  <c r="W3" i="6"/>
  <c r="W4" i="6"/>
  <c r="W5" i="6"/>
  <c r="W6" i="6"/>
  <c r="W8" i="6"/>
  <c r="W9" i="6"/>
  <c r="W12" i="6"/>
  <c r="W13" i="6"/>
  <c r="W14" i="6"/>
  <c r="W15" i="6"/>
  <c r="W16" i="6"/>
  <c r="W17" i="6"/>
  <c r="W18" i="6"/>
  <c r="W19" i="6"/>
  <c r="W20" i="6"/>
  <c r="W21" i="6"/>
  <c r="W22" i="6"/>
  <c r="W24" i="6"/>
  <c r="W25" i="6"/>
  <c r="W26" i="6"/>
  <c r="W27" i="6"/>
  <c r="W28" i="6"/>
  <c r="W29" i="6"/>
  <c r="W30" i="6"/>
  <c r="W31" i="6"/>
  <c r="W32" i="6"/>
  <c r="W33" i="6"/>
  <c r="W2" i="6"/>
  <c r="V3" i="6"/>
  <c r="V4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6" i="6"/>
  <c r="V27" i="6"/>
  <c r="V28" i="6"/>
  <c r="V29" i="6"/>
  <c r="V30" i="6"/>
  <c r="V32" i="6"/>
  <c r="V33" i="6"/>
  <c r="V2" i="6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2" i="6"/>
  <c r="T3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9" i="6"/>
  <c r="T30" i="6"/>
  <c r="T31" i="6"/>
  <c r="T32" i="6"/>
  <c r="T33" i="6"/>
  <c r="T2" i="6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30" i="6"/>
  <c r="S31" i="6"/>
  <c r="S32" i="6"/>
  <c r="S33" i="6"/>
  <c r="S2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2" i="6"/>
  <c r="K34" i="4"/>
  <c r="L34" i="4"/>
  <c r="M34" i="4"/>
  <c r="N34" i="4"/>
  <c r="O34" i="4"/>
  <c r="P34" i="4"/>
  <c r="Q34" i="4"/>
  <c r="R34" i="4"/>
  <c r="J34" i="4"/>
  <c r="AJ19" i="6" l="1"/>
  <c r="AK4" i="6" s="1"/>
  <c r="Z2" i="6"/>
  <c r="Z3" i="6"/>
  <c r="Z4" i="6"/>
  <c r="Z5" i="6"/>
  <c r="AK7" i="6" l="1"/>
  <c r="AK16" i="6"/>
  <c r="AK6" i="6"/>
  <c r="AK2" i="6"/>
  <c r="AK17" i="6"/>
  <c r="AK8" i="6"/>
  <c r="AK15" i="6"/>
  <c r="AK13" i="6"/>
  <c r="AK18" i="6"/>
  <c r="AK11" i="6"/>
  <c r="AK14" i="6"/>
  <c r="AK12" i="6"/>
  <c r="AK10" i="6"/>
  <c r="AK3" i="6"/>
  <c r="AK9" i="6"/>
  <c r="AK5" i="6"/>
</calcChain>
</file>

<file path=xl/sharedStrings.xml><?xml version="1.0" encoding="utf-8"?>
<sst xmlns="http://schemas.openxmlformats.org/spreadsheetml/2006/main" count="524" uniqueCount="218">
  <si>
    <t>"WATER" AND "LEAK" AND "MACHINE LEARNING"</t>
  </si>
  <si>
    <t>IEEE</t>
  </si>
  <si>
    <t>SCOPUS</t>
  </si>
  <si>
    <r>
      <t>TITLE-ABS-KEY ( </t>
    </r>
    <r>
      <rPr>
        <sz val="18"/>
        <color rgb="FF000000"/>
        <rFont val="Arial"/>
        <family val="2"/>
      </rPr>
      <t>"WATER"</t>
    </r>
    <r>
      <rPr>
        <sz val="18"/>
        <color rgb="FF969696"/>
        <rFont val="Arial"/>
        <family val="2"/>
      </rPr>
      <t>  AND  </t>
    </r>
    <r>
      <rPr>
        <sz val="18"/>
        <color rgb="FF000000"/>
        <rFont val="Arial"/>
        <family val="2"/>
      </rPr>
      <t>"LEAK"</t>
    </r>
    <r>
      <rPr>
        <sz val="18"/>
        <color rgb="FF969696"/>
        <rFont val="Arial"/>
        <family val="2"/>
      </rPr>
      <t>  AND  </t>
    </r>
    <r>
      <rPr>
        <sz val="18"/>
        <color rgb="FF000000"/>
        <rFont val="Arial"/>
        <family val="2"/>
      </rPr>
      <t>"MACHINE LEARNING"</t>
    </r>
    <r>
      <rPr>
        <sz val="18"/>
        <color rgb="FF969696"/>
        <rFont val="Arial"/>
        <family val="2"/>
      </rPr>
      <t>  AND NOT  ( </t>
    </r>
    <r>
      <rPr>
        <sz val="18"/>
        <color rgb="FF000000"/>
        <rFont val="Arial"/>
        <family val="2"/>
      </rPr>
      <t>"SENSOR"</t>
    </r>
    <r>
      <rPr>
        <sz val="18"/>
        <color rgb="FF969696"/>
        <rFont val="Arial"/>
        <family val="2"/>
      </rPr>
      <t> ) )</t>
    </r>
  </si>
  <si>
    <t>Repositorio</t>
  </si>
  <si>
    <t>Artigo</t>
  </si>
  <si>
    <t>Autores</t>
  </si>
  <si>
    <t>Ano</t>
  </si>
  <si>
    <t>Palavras-chave</t>
  </si>
  <si>
    <t>CI-01</t>
  </si>
  <si>
    <t>Podem ser selecionados artigos relacionados com Vazamento Redes de distribuição de água</t>
  </si>
  <si>
    <t>Podem ser selecionados artigos relacionados com técnicas de Inteligência Artificial</t>
  </si>
  <si>
    <t>Podem ser selecioandos artigos que comparam técnicas de Inteligência Artificial</t>
  </si>
  <si>
    <t>Não pode ser selecionado artigos que não tenha as palavras-chaves na busca</t>
  </si>
  <si>
    <t>Não pode ser selecionado artigos que utilizem de técnicas de Inteligência Artificial</t>
  </si>
  <si>
    <t>Não pode ser selecionado o mesmo artigo em diferentes repositórios</t>
  </si>
  <si>
    <t>Não pode ser selecionado artigos não relacionados à Vazamento em Redes de Distribuição de Água</t>
  </si>
  <si>
    <t>CI-02</t>
  </si>
  <si>
    <t>CI-03</t>
  </si>
  <si>
    <t>CE-01</t>
  </si>
  <si>
    <t>CE-02</t>
  </si>
  <si>
    <t>CE-03</t>
  </si>
  <si>
    <t>CE-04</t>
  </si>
  <si>
    <t>CE-05</t>
  </si>
  <si>
    <t>H5</t>
  </si>
  <si>
    <t>DOI</t>
  </si>
  <si>
    <t>GOOGLE</t>
  </si>
  <si>
    <t>J. C. van der Walt, P. S. Heyns &amp; D. N. Wilke</t>
  </si>
  <si>
    <t>Leakage; artificial intelligence; integrated water management</t>
  </si>
  <si>
    <t>10.1080/1573062X.2019.1597375</t>
  </si>
  <si>
    <t>An iterative method for leakage zone identification in water distribution networks based on machine learning</t>
  </si>
  <si>
    <t>Jingyu Chen, Xin Feng, Shiyun Xiao</t>
  </si>
  <si>
    <t>10.1177/1475921720950470</t>
  </si>
  <si>
    <t>Numerical Investigations on the Shape Optimization of Stainless-Steel Ring Joint with Machine Learning</t>
  </si>
  <si>
    <t>Minsoo Kim, Sarang Yi, Seokmoo Hong</t>
  </si>
  <si>
    <t>stainless-steel ring joint; support vector machine; finite element analysis; statistical; regression; optimization</t>
  </si>
  <si>
    <t>10.3390/app11010223</t>
  </si>
  <si>
    <t>PreciseWater Leak Detection Using Machine Learning and Real-Time Sensor Data</t>
  </si>
  <si>
    <t>João Alves Coelho, André Glória, Pedro Sebastião</t>
  </si>
  <si>
    <t>internet of things; green tech; water management; machine learning; sustainability;
internet of things; green tech; water management; machine learning; sustainability; water leaks; efficiency</t>
  </si>
  <si>
    <t>10.3390/iot1020026</t>
  </si>
  <si>
    <t>Burst Detection for District Metering Areas Based on Soft-voting Ensemble Model in Water Distribuition System</t>
  </si>
  <si>
    <t>Jianjun Lei, Mengd Sun, Hang Liu</t>
  </si>
  <si>
    <t>10.1109/PIC50277.2020.9350780</t>
  </si>
  <si>
    <t>water supply pipeline, district metering area, variational mode decomposition, feature extraction, supervised learning</t>
  </si>
  <si>
    <t>A Data Driven Approach for Leak Detection with Smart Sensors</t>
  </si>
  <si>
    <t>Bin Liang1, Sunny Verma1, Jie Xu1, Shuming Liang1, Zhidong Li1, Yang Wang1 and Fang Chen1</t>
  </si>
  <si>
    <t>Water Leakage Detection in Hilly Region PVC Pipes using Wireless Sensors and Machine Learning</t>
  </si>
  <si>
    <t>Soumen Moulik, zShubhankar Majumdar,  Vipin Pal,  Yogita Thakran</t>
  </si>
  <si>
    <t>Leakage Detection, Wireless Sensor Networks, Machine Learning, MPU6050, k-means algorithm.</t>
  </si>
  <si>
    <t>Sensor Placement for Leak Localization in Water Distribution Networks using Machine Learning</t>
  </si>
  <si>
    <t>Rahul Madbhavi†, Amit Joshi†, Sai Munikoti†, Laya Das†, Pranab Kumar Mohapatra‡, Babji Srinivasan</t>
  </si>
  <si>
    <t>Leak localization, water distribution networks, machine learning,</t>
  </si>
  <si>
    <t>Leak Detection Using Flow-Induced Vibrations in Pressurized Wall-Mounted Water Pipelines</t>
  </si>
  <si>
    <t>MATI-UR-RASOOL ASHRAF VIRK1, MUHAMMAD FAIZAN MYSOREWALA, LAHOUARI CHEDED, AND IBRAHIM MOHAMED ALI</t>
  </si>
  <si>
    <t>Accelerometers, leak detection, machine learning, vibration measurement, wall-mounted, water pipelines, sensor networks.</t>
  </si>
  <si>
    <t>Toward a Deep Smart Waste Management System based on Pattern Recognition and Transfer learning</t>
  </si>
  <si>
    <t>Aissam Jadli, Mustapa Hain</t>
  </si>
  <si>
    <t>Smart City, Internet of Things, Waste Collection, Intelligent Transportation System, Artificial Intelligence, Deep Learning, Machine Learing</t>
  </si>
  <si>
    <t>Cloud-Based Water Leakage Detection and Localization</t>
  </si>
  <si>
    <t>Deeksha Shravani, Prajwal Y R, Prapulla S B, Girish Rao Salanke N s, Shobha G</t>
  </si>
  <si>
    <t>Leakage detection, Location prediction, STAR-CCM, Multi-layer Perceptron (MLP), Support Vector Machine (SVM)</t>
  </si>
  <si>
    <t>Machine Learning Approach to Water Leak Localization</t>
  </si>
  <si>
    <t>Deeksha Shravani, Prajwal Y R, Prapulla S B, Girish Rao Salanke N s, Shobha G Syed Farhan Ahmad</t>
  </si>
  <si>
    <t>Machine-Learning-Based Leakage-Event Identification for Smart Water Supply Systems</t>
  </si>
  <si>
    <t>Bingpeng Zhou , Member, IEEE, Vincent Lau, Fellow, IEEE, and Xun Wang</t>
  </si>
  <si>
    <t>Fusion, leak identification, machine learning (ML), neural network, transient-wave model, water pipeline system.</t>
  </si>
  <si>
    <t>Leak detection using Random Forest and pressure simulation</t>
  </si>
  <si>
    <t>L. Aymon, J. Decaix, F. Carrino, P-A. Mudry, E. Mugellini, O. A. Khaled, R. Baltensperger</t>
  </si>
  <si>
    <t>Machine Learning, Random Forest, Water distribution network, EPANET</t>
  </si>
  <si>
    <t>Utilization of Machine Learning to Detect Sudden Water Leakage for Smart Water Meter</t>
  </si>
  <si>
    <t>Jan Merta, Jan Fikejz</t>
  </si>
  <si>
    <t>A modern approach for leak detection in water distribution systems</t>
  </si>
  <si>
    <t>Alexandru Predescu, Mariana Mocanu, Ciprian Lupu</t>
  </si>
  <si>
    <t>Leak Detection, Model Simulation, Machine Learning, Water Distribution System</t>
  </si>
  <si>
    <t>Leak Detection of Pipeline Using a Hybrid of Neural-Adaptive Tabu Search Algorithm</t>
  </si>
  <si>
    <t>Sunisa Sommuang*, Jitliwut Suwatthikul and Songkord Thirachai</t>
  </si>
  <si>
    <t>leak detection, Neural-Adaptive Tabu Search, hybrid algorithms</t>
  </si>
  <si>
    <t>METHOD FOR ACOUSTIC LEAK DETECTION OF FAST REACTOR STEAM GENERATOR BASED ON WAVELET NOISE ELIMINATION</t>
  </si>
  <si>
    <t>ZHAN-HUI LIU 1, XIAO-DONG NIU 2, XIAO-XIN GUO 1, GUANG-YU MU 1, YUN-JIE PANG</t>
  </si>
  <si>
    <t>Wavelet noise elimination; Fast reactor; Leak; Acoustic detection</t>
  </si>
  <si>
    <t>Leak Localization in Water Distribution Networks Using Pressure and Data-Driven Classifier Approach</t>
  </si>
  <si>
    <t>Congcong Sun 1,*, Benjamí Parellada 1, Vicenç Puig 1 and Gabriela Cembrano</t>
  </si>
  <si>
    <t>data-driven; leak localization; pressure measurements; water distribution networks</t>
  </si>
  <si>
    <t>10.3390/w12010054</t>
  </si>
  <si>
    <t>Pattern Recognition and Clustering of Transient Pressure Signals for Burst Location</t>
  </si>
  <si>
    <t>Daniel Manzi 1, Bruno Brentan 2, Gustavo Meirelles 2, Joaquín Izquierdo and Edevar Luvizotto Jr.</t>
  </si>
  <si>
    <t>water distribution systems; pipe bursts; hydraulic transients; real-time control; machine learning</t>
  </si>
  <si>
    <t>10.3390/w11112279</t>
  </si>
  <si>
    <t>Ensemble-based machine learning approach for improved leak detection in water mains</t>
  </si>
  <si>
    <t>Thambirajah Ravichandran, Keyhan Gavahi, Kumaraswamy Ponnambalam, Valentin Burtea and S. Jamshid Mousavi</t>
  </si>
  <si>
    <t>acoustic features, leak detection, machine learning, multi-strategy ensemble learning</t>
  </si>
  <si>
    <t>10.2166/hydro.2021.093</t>
  </si>
  <si>
    <t>Prelocalization and leak detection in drinking water distribution networks using modeling-based algorithms: a case study for the city of Casablanca (Morocco)</t>
  </si>
  <si>
    <t>Faycal Taghlabi1, Laila Sour1, and Ali Agoumi2</t>
  </si>
  <si>
    <t>10.5194/dwes-13-29-2020</t>
  </si>
  <si>
    <t>An Efficient scheme for Water Leakage Detection using Support Vector Machines (SVM) – Zig</t>
  </si>
  <si>
    <t>Akshay Kothari, M. Balamurugan</t>
  </si>
  <si>
    <t>Machine Learning, Support Vector Machines, Random Forest, Water Leakage Detection</t>
  </si>
  <si>
    <t>Smart Water Buddy: IoT based Intelligent Domestic Water Management System</t>
  </si>
  <si>
    <t>Isuru Sachitha Herath</t>
  </si>
  <si>
    <t>Water usage management, Machine learning, Microprocessor/microcomputer applications, Real-time embedded systems</t>
  </si>
  <si>
    <t>Acoustic Leak Detection in Water Networks</t>
  </si>
  <si>
    <t>Leak Detection, Water Networks, Acoustic Anomaly Detection, Applied Machine Learning</t>
  </si>
  <si>
    <t>10.5220/0010295403060313</t>
  </si>
  <si>
    <t>Leak Detection in Water Distribution Networks via Pressure Analysis Using a Machine Learning Ensemble</t>
  </si>
  <si>
    <t>Vivencio C. Fuentes Jr.(B) and Jhoanna Rhodette I. Pedrasa</t>
  </si>
  <si>
    <t>10.1007/978-3-030-45293-3_3</t>
  </si>
  <si>
    <t>Cloud based machine learning approaches for leakage assessment and management in smart water networks</t>
  </si>
  <si>
    <t>S. R. Mouncea*, C. Pedrazab, T. Jacksonc, P. Linfordd, J. B. Boxalla</t>
  </si>
  <si>
    <t>Leakage; Smart Networks; AMR; Neural Networks; Cloud computing</t>
  </si>
  <si>
    <t>10.1016/j.proeng.2015.08.851</t>
  </si>
  <si>
    <t>Analytical Leakages Localization in Water Distribution Networks Through Spectral Clustering and Support Vector MACHINES. The Icewater Approach</t>
  </si>
  <si>
    <t>A. Candelieria,b*, D. Soldib, D. Contia, F. Archettia,b</t>
  </si>
  <si>
    <t>10.1016/j.proeng.2014.11.228</t>
  </si>
  <si>
    <t>leakage management, leak localization, spectral clustering, support vector machine, simulation</t>
  </si>
  <si>
    <t>Augmenting a deep-learning algorithm with canal inspection knowledge for reliable water leak detection from multispectral satellite images</t>
  </si>
  <si>
    <t>Jiawei Chena, Pingbo Tangb,⁎, Todd Rakstadc, Michael Patrickc, Xiran Zhoud</t>
  </si>
  <si>
    <t>10.1016/j.aei.2020.101161</t>
  </si>
  <si>
    <t>Multispectral satellite image; Deep learning; Physics-guided neural network; Convolutional neural network; Landsat 8</t>
  </si>
  <si>
    <t>Multiscale Gaussian process regression-based generalized likelihood ratio
test for fault detection in water distribution networks</t>
  </si>
  <si>
    <t>R. Fazai a, M. Mansouri a,∗, K. Abodayeh b, V. Puig c, M.-I. Noori Raouf e, H. Nounou a, M. Nounou</t>
  </si>
  <si>
    <t>Contaminant/leak detection; Water distribution networks (WDNs); Gaussian process regression (GPR); Generalized likelihood ratio test (GLRT); Multiscale representation</t>
  </si>
  <si>
    <t>10.1016/j.engappai.2019.07.007</t>
  </si>
  <si>
    <t>Leak Detection and Topology Identification in Pipelines Using Fluid Transients and Artificial Neural Networks</t>
  </si>
  <si>
    <t>Jessica Bohorquez1; Bradley Alexander2; Angus R. Simpson, M.ASCE3; and Martin F. Lambert, M.ASCE4</t>
  </si>
  <si>
    <t>Junction identification; Leak detection; Water pipelines; Artificial neural networks (ANNs); Machine learning; Water distribution systems.</t>
  </si>
  <si>
    <t>10.1061/(ASCE)WR.1943-5452.0001187</t>
  </si>
  <si>
    <t>Machine-Learning–Based Risk Assessment Method for Leak Detection and Geolocation in a Water Distribution System</t>
  </si>
  <si>
    <t>10.1061/(ASCE)IS.1943-555X.0000517</t>
  </si>
  <si>
    <r>
      <t>Water distribution networks, leakage zone identification, iterative method, </t>
    </r>
    <r>
      <rPr>
        <i/>
        <sz val="11"/>
        <rFont val="Calibri"/>
        <family val="2"/>
        <scheme val="minor"/>
      </rPr>
      <t>k</t>
    </r>
    <r>
      <rPr>
        <sz val="11"/>
        <rFont val="Calibri"/>
        <family val="2"/>
        <scheme val="minor"/>
      </rPr>
      <t>-means clustering, random forest classifier, feature selection</t>
    </r>
  </si>
  <si>
    <t>Wilmer P. Cantos, A.M.ASCE; Ilan Juran; and Silvia Tinelli</t>
  </si>
  <si>
    <t>Robert Müller1 a, Steffen Illium1 b, Fabian Ritz1 c, Tobias Schr¨oder2, Christian Platschek2, Jörg Ochs, Claudia Linnhoff-Popien</t>
  </si>
  <si>
    <t xml:space="preserve"> </t>
  </si>
  <si>
    <t>Pipe network leak detection: comparison between statistical and machine learning techniques</t>
  </si>
  <si>
    <t>Smart water meter, water leak, machine learning, Smart water meter, water leak, machine learning,, symbolic regression</t>
  </si>
  <si>
    <t>Automation; Machine learning; Artificial intelligence; System analysis; Support vector machines; Artificial neural networks; Pattern recognition; Risk assessment.</t>
  </si>
  <si>
    <t>Entropia de Shannon</t>
  </si>
  <si>
    <t>Floresta aleatória</t>
  </si>
  <si>
    <t>Aprendizado de máquina</t>
  </si>
  <si>
    <t>Deep learning</t>
  </si>
  <si>
    <t>MLP Multi-Layer Perceptron</t>
  </si>
  <si>
    <t>CNN Rede Neural Convulucional</t>
  </si>
  <si>
    <t>SVM</t>
  </si>
  <si>
    <t>kNN</t>
  </si>
  <si>
    <t>kMeans</t>
  </si>
  <si>
    <t>Redes Neurais Artificiais</t>
  </si>
  <si>
    <t>Bayesiana</t>
  </si>
  <si>
    <t>Levenbert-Marquardt</t>
  </si>
  <si>
    <t>Hanoi DMA</t>
  </si>
  <si>
    <t>Status</t>
  </si>
  <si>
    <t>Atende a todos os requisito</t>
  </si>
  <si>
    <t>Atende parcialmente aos requisitos</t>
  </si>
  <si>
    <t>Atende aos requisitos</t>
  </si>
  <si>
    <t>Descartado</t>
  </si>
  <si>
    <t>CE-06</t>
  </si>
  <si>
    <t>Busca Tabu</t>
  </si>
  <si>
    <t xml:space="preserve">Redes neurais guiadas pela física? </t>
  </si>
  <si>
    <t>Novo método proposto</t>
  </si>
  <si>
    <t>Algorítmo Genético</t>
  </si>
  <si>
    <t>MEL Multi-strategy Ensemble Learning</t>
  </si>
  <si>
    <t>Selecionado</t>
  </si>
  <si>
    <t>SIM</t>
  </si>
  <si>
    <t>NÃO</t>
  </si>
  <si>
    <t>Google</t>
  </si>
  <si>
    <t>Quantidade</t>
  </si>
  <si>
    <t>Técnica IA</t>
  </si>
  <si>
    <t>Redes neurais guiadas pela física</t>
  </si>
  <si>
    <t>Qte Técnicas</t>
  </si>
  <si>
    <t>[2]</t>
  </si>
  <si>
    <t>[4]</t>
  </si>
  <si>
    <t>[5]</t>
  </si>
  <si>
    <t>Índice</t>
  </si>
  <si>
    <t>Referências</t>
  </si>
  <si>
    <t>[1]</t>
  </si>
  <si>
    <t>[3]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</si>
  <si>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</si>
  <si>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</si>
  <si>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</si>
  <si>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</si>
  <si>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</si>
  <si>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</si>
  <si>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</si>
  <si>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</si>
  <si>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</si>
  <si>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</si>
  <si>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</si>
  <si>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</si>
  <si>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</si>
  <si>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</si>
  <si>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</si>
  <si>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</si>
  <si>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</si>
  <si>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</si>
  <si>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</si>
  <si>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</si>
  <si>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</si>
  <si>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</si>
  <si>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</si>
  <si>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</si>
  <si>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</si>
  <si>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</si>
  <si>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</si>
  <si>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CNN Rede Neural Convolucional</t>
  </si>
  <si>
    <t>ANN Rede Neural Artificial</t>
  </si>
  <si>
    <t>Sensores</t>
  </si>
  <si>
    <t>Hidrômetros inteligentes</t>
  </si>
  <si>
    <t>Dados de vazamentos</t>
  </si>
  <si>
    <t>Dados de pressão</t>
  </si>
  <si>
    <t>Dados gerados EPANET</t>
  </si>
  <si>
    <t>Técnicas de análise de dados</t>
  </si>
  <si>
    <t>[8], [12], [17], [19], [20], [22]</t>
  </si>
  <si>
    <t>[13], [16]</t>
  </si>
  <si>
    <t>[10], [18], [31]</t>
  </si>
  <si>
    <t>[4], [5], [6], [7], [11], [14], [15], [24], [25], [26], [32]</t>
  </si>
  <si>
    <t>%</t>
  </si>
  <si>
    <t>IEEE/Google</t>
  </si>
  <si>
    <t>Não pode ter o foco da pesquisa em outros pontos a não ser sobre técnicas de Inteligência Artificial em identificação de Vazamento em redes de Distribuição de 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</si>
</sst>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rgb="FF196600"/>
      <name val="Arial"/>
      <family val="2"/>
    </font>
    <font>
      <sz val="18"/>
      <color rgb="FF969696"/>
      <name val="Arial"/>
      <family val="2"/>
    </font>
    <font>
      <sz val="18"/>
      <color rgb="FF000000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/>
    <xf numFmtId="0" fontId="4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/>
    <xf numFmtId="0" fontId="6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/>
    <xf numFmtId="0" fontId="4" fillId="5" borderId="1" xfId="0" applyFont="1" applyFill="1" applyBorder="1" applyAlignment="1"/>
    <xf numFmtId="0" fontId="4" fillId="6" borderId="1" xfId="0" applyFont="1" applyFill="1" applyBorder="1" applyAlignment="1"/>
    <xf numFmtId="0" fontId="4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/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7" borderId="1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0" borderId="1" xfId="0" applyFill="1" applyBorder="1"/>
    <xf numFmtId="0" fontId="8" fillId="0" borderId="1" xfId="0" applyFont="1" applyBorder="1"/>
    <xf numFmtId="0" fontId="0" fillId="5" borderId="1" xfId="0" applyFill="1" applyBorder="1"/>
    <xf numFmtId="0" fontId="4" fillId="0" borderId="1" xfId="0" applyFont="1" applyFill="1" applyBorder="1" applyAlignment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Artigos por repositório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Gráficos!$B$35</c:f>
              <c:strCache>
                <c:ptCount val="1"/>
                <c:pt idx="0">
                  <c:v>Selecionado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Gráficos!$A$36:$A$38</c:f>
              <c:strCache>
                <c:ptCount val="3"/>
                <c:pt idx="0">
                  <c:v>Google</c:v>
                </c:pt>
                <c:pt idx="1">
                  <c:v>IEEE</c:v>
                </c:pt>
                <c:pt idx="2">
                  <c:v>SCOPUS</c:v>
                </c:pt>
              </c:strCache>
            </c:strRef>
          </c:cat>
          <c:val>
            <c:numRef>
              <c:f>Gráficos!$B$36:$B$38</c:f>
              <c:numCache>
                <c:formatCode>General</c:formatCode>
                <c:ptCount val="3"/>
                <c:pt idx="0">
                  <c:v>3</c:v>
                </c:pt>
                <c:pt idx="1">
                  <c:v>9</c:v>
                </c:pt>
                <c:pt idx="2">
                  <c:v>9</c:v>
                </c:pt>
              </c:numCache>
            </c:numRef>
          </c:val>
        </c:ser>
        <c:ser>
          <c:idx val="1"/>
          <c:order val="1"/>
          <c:tx>
            <c:strRef>
              <c:f>Gráficos!$C$35</c:f>
              <c:strCache>
                <c:ptCount val="1"/>
                <c:pt idx="0">
                  <c:v>Descartado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Gráficos!$A$36:$A$38</c:f>
              <c:strCache>
                <c:ptCount val="3"/>
                <c:pt idx="0">
                  <c:v>Google</c:v>
                </c:pt>
                <c:pt idx="1">
                  <c:v>IEEE</c:v>
                </c:pt>
                <c:pt idx="2">
                  <c:v>SCOPUS</c:v>
                </c:pt>
              </c:strCache>
            </c:strRef>
          </c:cat>
          <c:val>
            <c:numRef>
              <c:f>Gráficos!$C$36:$C$38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674910288"/>
        <c:axId val="-1674905936"/>
      </c:barChart>
      <c:catAx>
        <c:axId val="-167491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674905936"/>
        <c:crosses val="autoZero"/>
        <c:auto val="1"/>
        <c:lblAlgn val="ctr"/>
        <c:lblOffset val="100"/>
        <c:noMultiLvlLbl val="0"/>
      </c:catAx>
      <c:valAx>
        <c:axId val="-167490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67491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Artigos por ano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Gráficos!$Z$1</c:f>
              <c:strCache>
                <c:ptCount val="1"/>
                <c:pt idx="0">
                  <c:v>Quantidade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Gráficos!$Y$2:$Y$5</c:f>
              <c:numCache>
                <c:formatCode>General</c:formatCode>
                <c:ptCount val="4"/>
                <c:pt idx="0">
                  <c:v>2014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cat>
          <c:val>
            <c:numRef>
              <c:f>Gráficos!$Z$2:$Z$5</c:f>
              <c:numCache>
                <c:formatCode>General</c:formatCode>
                <c:ptCount val="4"/>
                <c:pt idx="0">
                  <c:v>1</c:v>
                </c:pt>
                <c:pt idx="1">
                  <c:v>9</c:v>
                </c:pt>
                <c:pt idx="2">
                  <c:v>10</c:v>
                </c:pt>
                <c:pt idx="3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74905392"/>
        <c:axId val="-1904941280"/>
      </c:lineChart>
      <c:catAx>
        <c:axId val="-167490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904941280"/>
        <c:crosses val="autoZero"/>
        <c:auto val="1"/>
        <c:lblAlgn val="ctr"/>
        <c:lblOffset val="100"/>
        <c:noMultiLvlLbl val="0"/>
      </c:catAx>
      <c:valAx>
        <c:axId val="-190494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67490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Técnicas</a:t>
            </a:r>
            <a:r>
              <a:rPr lang="en-US" baseline="0"/>
              <a:t> por quantidade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Gráficos!$AJ$1</c:f>
              <c:strCache>
                <c:ptCount val="1"/>
                <c:pt idx="0">
                  <c:v>Quantidade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Gráficos!$AI$2:$AI$18</c:f>
              <c:strCache>
                <c:ptCount val="17"/>
                <c:pt idx="0">
                  <c:v>Redes neurais guiadas pela física</c:v>
                </c:pt>
                <c:pt idx="1">
                  <c:v>MLP Multi-Layer Perceptron</c:v>
                </c:pt>
                <c:pt idx="2">
                  <c:v>MEL Multi-strategy Ensemble Learning</c:v>
                </c:pt>
                <c:pt idx="3">
                  <c:v>Levenbert-Marquardt</c:v>
                </c:pt>
                <c:pt idx="4">
                  <c:v>kMeans</c:v>
                </c:pt>
                <c:pt idx="5">
                  <c:v>Entropia de Shannon</c:v>
                </c:pt>
                <c:pt idx="6">
                  <c:v>Busca Tabu</c:v>
                </c:pt>
                <c:pt idx="7">
                  <c:v>kNN</c:v>
                </c:pt>
                <c:pt idx="8">
                  <c:v>Hanoi DMA</c:v>
                </c:pt>
                <c:pt idx="9">
                  <c:v>Deep learning</c:v>
                </c:pt>
                <c:pt idx="10">
                  <c:v>Algorítmo Genético</c:v>
                </c:pt>
                <c:pt idx="11">
                  <c:v>Aprendizado de máquina</c:v>
                </c:pt>
                <c:pt idx="12">
                  <c:v>Floresta aleatória</c:v>
                </c:pt>
                <c:pt idx="13">
                  <c:v>Bayesiana</c:v>
                </c:pt>
                <c:pt idx="14">
                  <c:v>CNN Rede Neural Convolucional</c:v>
                </c:pt>
                <c:pt idx="15">
                  <c:v>ANN Rede Neural Artificial</c:v>
                </c:pt>
                <c:pt idx="16">
                  <c:v>SVM</c:v>
                </c:pt>
              </c:strCache>
            </c:strRef>
          </c:cat>
          <c:val>
            <c:numRef>
              <c:f>Gráficos!$AJ$2:$AJ$18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10</c:v>
                </c:pt>
                <c:pt idx="16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-1594950688"/>
        <c:axId val="-1594955040"/>
      </c:barChart>
      <c:catAx>
        <c:axId val="-1594950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594955040"/>
        <c:crosses val="autoZero"/>
        <c:auto val="1"/>
        <c:lblAlgn val="ctr"/>
        <c:lblOffset val="100"/>
        <c:noMultiLvlLbl val="0"/>
      </c:catAx>
      <c:valAx>
        <c:axId val="-159495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59495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Técnicas por</a:t>
            </a:r>
            <a:r>
              <a:rPr lang="en-US" baseline="0"/>
              <a:t> artigo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Gráficos!$B$42</c:f>
              <c:strCache>
                <c:ptCount val="1"/>
                <c:pt idx="0">
                  <c:v>Qte Técnicas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Gráficos!$A$43:$A$63</c:f>
              <c:strCache>
                <c:ptCount val="21"/>
                <c:pt idx="0">
                  <c:v>[11]</c:v>
                </c:pt>
                <c:pt idx="1">
                  <c:v>[25]</c:v>
                </c:pt>
                <c:pt idx="2">
                  <c:v>[7]</c:v>
                </c:pt>
                <c:pt idx="3">
                  <c:v>[8]</c:v>
                </c:pt>
                <c:pt idx="4">
                  <c:v>[24]</c:v>
                </c:pt>
                <c:pt idx="5">
                  <c:v>[14]</c:v>
                </c:pt>
                <c:pt idx="6">
                  <c:v>[16]</c:v>
                </c:pt>
                <c:pt idx="7">
                  <c:v>[18]</c:v>
                </c:pt>
                <c:pt idx="8">
                  <c:v>[28]</c:v>
                </c:pt>
                <c:pt idx="9">
                  <c:v>[10]</c:v>
                </c:pt>
                <c:pt idx="10">
                  <c:v>[12]</c:v>
                </c:pt>
                <c:pt idx="11">
                  <c:v>[17]</c:v>
                </c:pt>
                <c:pt idx="12">
                  <c:v>[19]</c:v>
                </c:pt>
                <c:pt idx="13">
                  <c:v>[20]</c:v>
                </c:pt>
                <c:pt idx="14">
                  <c:v>[22]</c:v>
                </c:pt>
                <c:pt idx="15">
                  <c:v>[31]</c:v>
                </c:pt>
                <c:pt idx="16">
                  <c:v>[4]</c:v>
                </c:pt>
                <c:pt idx="17">
                  <c:v>[5]</c:v>
                </c:pt>
                <c:pt idx="18">
                  <c:v>[13]</c:v>
                </c:pt>
                <c:pt idx="19">
                  <c:v>[26]</c:v>
                </c:pt>
                <c:pt idx="20">
                  <c:v>[32]</c:v>
                </c:pt>
              </c:strCache>
            </c:strRef>
          </c:cat>
          <c:val>
            <c:numRef>
              <c:f>Gráficos!$B$43:$B$63</c:f>
              <c:numCache>
                <c:formatCode>General</c:formatCode>
                <c:ptCount val="21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94962112"/>
        <c:axId val="-1594959392"/>
      </c:lineChart>
      <c:catAx>
        <c:axId val="-1594962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Referências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594959392"/>
        <c:crosses val="autoZero"/>
        <c:auto val="1"/>
        <c:lblAlgn val="ctr"/>
        <c:lblOffset val="100"/>
        <c:noMultiLvlLbl val="0"/>
      </c:catAx>
      <c:valAx>
        <c:axId val="-159495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594962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0</xdr:row>
      <xdr:rowOff>109537</xdr:rowOff>
    </xdr:from>
    <xdr:to>
      <xdr:col>13</xdr:col>
      <xdr:colOff>266700</xdr:colOff>
      <xdr:row>14</xdr:row>
      <xdr:rowOff>176212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223836</xdr:colOff>
      <xdr:row>9</xdr:row>
      <xdr:rowOff>109536</xdr:rowOff>
    </xdr:from>
    <xdr:to>
      <xdr:col>33</xdr:col>
      <xdr:colOff>484908</xdr:colOff>
      <xdr:row>27</xdr:row>
      <xdr:rowOff>155863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528636</xdr:colOff>
      <xdr:row>22</xdr:row>
      <xdr:rowOff>121658</xdr:rowOff>
    </xdr:from>
    <xdr:to>
      <xdr:col>45</xdr:col>
      <xdr:colOff>41563</xdr:colOff>
      <xdr:row>34</xdr:row>
      <xdr:rowOff>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364190</xdr:colOff>
      <xdr:row>41</xdr:row>
      <xdr:rowOff>34737</xdr:rowOff>
    </xdr:from>
    <xdr:to>
      <xdr:col>12</xdr:col>
      <xdr:colOff>89647</xdr:colOff>
      <xdr:row>61</xdr:row>
      <xdr:rowOff>168087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"/>
  <sheetViews>
    <sheetView tabSelected="1" zoomScale="130" zoomScaleNormal="130" workbookViewId="0">
      <pane ySplit="1" topLeftCell="A2" activePane="bottomLeft" state="frozen"/>
      <selection activeCell="P1" sqref="P1"/>
      <selection pane="bottomLeft" activeCell="A2" sqref="A2"/>
    </sheetView>
  </sheetViews>
  <sheetFormatPr defaultRowHeight="15" x14ac:dyDescent="0.25"/>
  <cols>
    <col min="1" max="1" width="41.28515625" customWidth="1"/>
    <col min="2" max="2" width="9.140625" style="43"/>
    <col min="3" max="3" width="12.7109375" style="43" customWidth="1"/>
    <col min="4" max="4" width="13.28515625" customWidth="1"/>
    <col min="5" max="5" width="63" customWidth="1"/>
    <col min="6" max="6" width="7.85546875" customWidth="1"/>
    <col min="7" max="7" width="63" customWidth="1"/>
    <col min="8" max="8" width="35" bestFit="1" customWidth="1"/>
    <col min="10" max="19" width="9.140625" style="19"/>
    <col min="20" max="20" width="12.85546875" style="19" customWidth="1"/>
    <col min="21" max="21" width="10.7109375" customWidth="1"/>
    <col min="22" max="24" width="15.85546875" customWidth="1"/>
    <col min="40" max="40" width="29.42578125" bestFit="1" customWidth="1"/>
  </cols>
  <sheetData>
    <row r="1" spans="1:40" ht="48.75" customHeight="1" x14ac:dyDescent="0.25">
      <c r="A1" s="37" t="s">
        <v>5</v>
      </c>
      <c r="B1" s="37" t="s">
        <v>172</v>
      </c>
      <c r="C1" s="37" t="s">
        <v>173</v>
      </c>
      <c r="D1" s="37" t="s">
        <v>4</v>
      </c>
      <c r="E1" s="37" t="s">
        <v>6</v>
      </c>
      <c r="F1" s="37" t="s">
        <v>7</v>
      </c>
      <c r="G1" s="37" t="s">
        <v>8</v>
      </c>
      <c r="H1" s="37" t="s">
        <v>25</v>
      </c>
      <c r="I1" s="37" t="s">
        <v>24</v>
      </c>
      <c r="J1" s="37" t="s">
        <v>9</v>
      </c>
      <c r="K1" s="37" t="s">
        <v>17</v>
      </c>
      <c r="L1" s="38" t="s">
        <v>18</v>
      </c>
      <c r="M1" s="38" t="s">
        <v>19</v>
      </c>
      <c r="N1" s="38" t="s">
        <v>20</v>
      </c>
      <c r="O1" s="38" t="s">
        <v>21</v>
      </c>
      <c r="P1" s="38" t="s">
        <v>22</v>
      </c>
      <c r="Q1" s="38" t="s">
        <v>23</v>
      </c>
      <c r="R1" s="38" t="s">
        <v>155</v>
      </c>
      <c r="S1" s="38" t="s">
        <v>150</v>
      </c>
      <c r="T1" s="39" t="s">
        <v>161</v>
      </c>
      <c r="U1" s="37" t="s">
        <v>139</v>
      </c>
      <c r="V1" s="37" t="s">
        <v>147</v>
      </c>
      <c r="W1" s="37" t="s">
        <v>156</v>
      </c>
      <c r="X1" s="37" t="s">
        <v>142</v>
      </c>
      <c r="Y1" s="37" t="s">
        <v>140</v>
      </c>
      <c r="Z1" s="37" t="s">
        <v>137</v>
      </c>
      <c r="AA1" s="37" t="s">
        <v>138</v>
      </c>
      <c r="AB1" s="37" t="s">
        <v>159</v>
      </c>
      <c r="AC1" s="37" t="s">
        <v>149</v>
      </c>
      <c r="AD1" s="37" t="s">
        <v>145</v>
      </c>
      <c r="AE1" s="37" t="s">
        <v>144</v>
      </c>
      <c r="AF1" s="37" t="s">
        <v>148</v>
      </c>
      <c r="AG1" s="37" t="s">
        <v>160</v>
      </c>
      <c r="AH1" s="37" t="s">
        <v>141</v>
      </c>
      <c r="AI1" s="37" t="s">
        <v>158</v>
      </c>
      <c r="AJ1" s="37" t="s">
        <v>146</v>
      </c>
      <c r="AK1" s="37" t="s">
        <v>157</v>
      </c>
      <c r="AL1" s="37" t="s">
        <v>143</v>
      </c>
      <c r="AM1" s="37" t="s">
        <v>168</v>
      </c>
      <c r="AN1" s="37" t="s">
        <v>210</v>
      </c>
    </row>
    <row r="2" spans="1:40" ht="16.5" customHeight="1" x14ac:dyDescent="0.25">
      <c r="A2" s="11" t="s">
        <v>45</v>
      </c>
      <c r="B2" s="33">
        <v>18</v>
      </c>
      <c r="C2" s="33" t="s">
        <v>174</v>
      </c>
      <c r="D2" s="11" t="s">
        <v>1</v>
      </c>
      <c r="E2" s="11" t="s">
        <v>46</v>
      </c>
      <c r="F2" s="11">
        <v>2020</v>
      </c>
      <c r="G2" s="11" t="s">
        <v>133</v>
      </c>
      <c r="H2" s="11"/>
      <c r="I2" s="26">
        <v>999</v>
      </c>
      <c r="J2" s="27">
        <v>1</v>
      </c>
      <c r="K2" s="27">
        <v>0</v>
      </c>
      <c r="L2" s="22">
        <v>0</v>
      </c>
      <c r="M2" s="22">
        <v>0</v>
      </c>
      <c r="N2" s="22">
        <v>0</v>
      </c>
      <c r="O2" s="22">
        <v>0</v>
      </c>
      <c r="P2" s="22">
        <v>0</v>
      </c>
      <c r="Q2" s="22">
        <v>1</v>
      </c>
      <c r="R2" s="22">
        <v>1</v>
      </c>
      <c r="S2" s="22">
        <v>3</v>
      </c>
      <c r="T2" s="22" t="s">
        <v>163</v>
      </c>
      <c r="U2" s="22">
        <v>0</v>
      </c>
      <c r="V2" s="22">
        <v>0</v>
      </c>
      <c r="W2" s="22">
        <v>0</v>
      </c>
      <c r="X2" s="22">
        <v>0</v>
      </c>
      <c r="Y2" s="22">
        <v>0</v>
      </c>
      <c r="Z2" s="22">
        <v>0</v>
      </c>
      <c r="AA2" s="22">
        <v>0</v>
      </c>
      <c r="AB2" s="22">
        <v>0</v>
      </c>
      <c r="AC2" s="22">
        <v>0</v>
      </c>
      <c r="AD2" s="22">
        <v>0</v>
      </c>
      <c r="AE2" s="22">
        <v>0</v>
      </c>
      <c r="AF2" s="22">
        <v>0</v>
      </c>
      <c r="AG2" s="22">
        <v>0</v>
      </c>
      <c r="AH2" s="22">
        <v>0</v>
      </c>
      <c r="AI2" s="22">
        <v>0</v>
      </c>
      <c r="AJ2" s="22">
        <v>0</v>
      </c>
      <c r="AK2" s="22">
        <v>0</v>
      </c>
      <c r="AL2" s="22">
        <v>0</v>
      </c>
      <c r="AM2" s="22">
        <v>0</v>
      </c>
      <c r="AN2" s="11"/>
    </row>
    <row r="3" spans="1:40" ht="16.5" customHeight="1" x14ac:dyDescent="0.25">
      <c r="A3" s="11" t="s">
        <v>72</v>
      </c>
      <c r="B3" s="33">
        <v>8</v>
      </c>
      <c r="C3" s="33" t="s">
        <v>169</v>
      </c>
      <c r="D3" s="11" t="s">
        <v>1</v>
      </c>
      <c r="E3" s="11" t="s">
        <v>73</v>
      </c>
      <c r="F3" s="11">
        <v>2018</v>
      </c>
      <c r="G3" s="11" t="s">
        <v>74</v>
      </c>
      <c r="H3" s="11" t="s">
        <v>133</v>
      </c>
      <c r="I3" s="26">
        <v>999</v>
      </c>
      <c r="J3" s="27">
        <v>1</v>
      </c>
      <c r="K3" s="27">
        <v>0</v>
      </c>
      <c r="L3" s="22">
        <v>0</v>
      </c>
      <c r="M3" s="22">
        <v>0</v>
      </c>
      <c r="N3" s="22">
        <v>1</v>
      </c>
      <c r="O3" s="22">
        <v>0</v>
      </c>
      <c r="P3" s="22">
        <v>0</v>
      </c>
      <c r="Q3" s="22">
        <v>0</v>
      </c>
      <c r="R3" s="22">
        <v>0</v>
      </c>
      <c r="S3" s="22">
        <v>2</v>
      </c>
      <c r="T3" s="22" t="s">
        <v>163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  <c r="AI3" s="22">
        <v>0</v>
      </c>
      <c r="AJ3" s="22">
        <v>0</v>
      </c>
      <c r="AK3" s="22">
        <v>0</v>
      </c>
      <c r="AL3" s="22">
        <v>0</v>
      </c>
      <c r="AM3" s="33">
        <f t="shared" ref="AM3:AM31" si="0">SUM(U3:AL3)</f>
        <v>0</v>
      </c>
      <c r="AN3" s="11"/>
    </row>
    <row r="4" spans="1:40" ht="16.5" customHeight="1" x14ac:dyDescent="0.25">
      <c r="A4" s="11" t="s">
        <v>102</v>
      </c>
      <c r="B4" s="33">
        <v>27</v>
      </c>
      <c r="C4" s="33" t="s">
        <v>175</v>
      </c>
      <c r="D4" s="11" t="s">
        <v>2</v>
      </c>
      <c r="E4" s="11" t="s">
        <v>132</v>
      </c>
      <c r="F4" s="11">
        <v>2021</v>
      </c>
      <c r="G4" s="11" t="s">
        <v>103</v>
      </c>
      <c r="H4" s="11" t="s">
        <v>104</v>
      </c>
      <c r="I4" s="26">
        <v>999</v>
      </c>
      <c r="J4" s="27">
        <v>1</v>
      </c>
      <c r="K4" s="27">
        <v>1</v>
      </c>
      <c r="L4" s="22">
        <v>0</v>
      </c>
      <c r="M4" s="22">
        <v>0</v>
      </c>
      <c r="N4" s="22">
        <v>0</v>
      </c>
      <c r="O4" s="22">
        <v>0</v>
      </c>
      <c r="P4" s="22">
        <v>1</v>
      </c>
      <c r="Q4" s="22">
        <v>1</v>
      </c>
      <c r="R4" s="22">
        <v>0</v>
      </c>
      <c r="S4" s="22">
        <v>2</v>
      </c>
      <c r="T4" s="22" t="s">
        <v>163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  <c r="AI4" s="22">
        <v>0</v>
      </c>
      <c r="AJ4" s="22">
        <v>0</v>
      </c>
      <c r="AK4" s="22">
        <v>0</v>
      </c>
      <c r="AL4" s="22">
        <v>0</v>
      </c>
      <c r="AM4" s="33">
        <f t="shared" si="0"/>
        <v>0</v>
      </c>
      <c r="AN4" s="11"/>
    </row>
    <row r="5" spans="1:40" ht="16.5" customHeight="1" x14ac:dyDescent="0.25">
      <c r="A5" s="6" t="s">
        <v>96</v>
      </c>
      <c r="B5" s="34">
        <v>29</v>
      </c>
      <c r="C5" s="34" t="s">
        <v>170</v>
      </c>
      <c r="D5" s="32" t="s">
        <v>2</v>
      </c>
      <c r="E5" s="3" t="s">
        <v>97</v>
      </c>
      <c r="F5" s="3">
        <v>2019</v>
      </c>
      <c r="G5" s="3" t="s">
        <v>98</v>
      </c>
      <c r="H5" s="3" t="s">
        <v>133</v>
      </c>
      <c r="I5" s="4">
        <v>999</v>
      </c>
      <c r="J5" s="17">
        <v>1</v>
      </c>
      <c r="K5" s="17">
        <v>1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1</v>
      </c>
      <c r="T5" s="18" t="s">
        <v>162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18">
        <v>1</v>
      </c>
      <c r="AM5" s="34">
        <f t="shared" si="0"/>
        <v>1</v>
      </c>
      <c r="AN5" s="3" t="s">
        <v>205</v>
      </c>
    </row>
    <row r="6" spans="1:40" ht="16.5" customHeight="1" x14ac:dyDescent="0.25">
      <c r="A6" s="3" t="s">
        <v>30</v>
      </c>
      <c r="B6" s="34">
        <v>2</v>
      </c>
      <c r="C6" s="34" t="s">
        <v>171</v>
      </c>
      <c r="D6" s="3" t="s">
        <v>26</v>
      </c>
      <c r="E6" s="3" t="s">
        <v>31</v>
      </c>
      <c r="F6" s="3">
        <v>2020</v>
      </c>
      <c r="G6" s="3" t="s">
        <v>130</v>
      </c>
      <c r="H6" s="3" t="s">
        <v>32</v>
      </c>
      <c r="I6" s="4">
        <v>999</v>
      </c>
      <c r="J6" s="17">
        <v>1</v>
      </c>
      <c r="K6" s="17">
        <v>1</v>
      </c>
      <c r="L6" s="18">
        <v>1</v>
      </c>
      <c r="M6" s="18">
        <v>0</v>
      </c>
      <c r="N6" s="18">
        <v>0</v>
      </c>
      <c r="O6" s="18">
        <v>0</v>
      </c>
      <c r="P6" s="18">
        <v>0</v>
      </c>
      <c r="Q6" s="18">
        <v>1</v>
      </c>
      <c r="R6" s="18">
        <v>0</v>
      </c>
      <c r="S6" s="18">
        <v>1</v>
      </c>
      <c r="T6" s="18" t="s">
        <v>162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18">
        <v>1</v>
      </c>
      <c r="AJ6" s="18"/>
      <c r="AK6" s="21">
        <v>0</v>
      </c>
      <c r="AL6" s="21">
        <v>0</v>
      </c>
      <c r="AM6" s="34">
        <f t="shared" si="0"/>
        <v>1</v>
      </c>
      <c r="AN6" s="3" t="s">
        <v>205</v>
      </c>
    </row>
    <row r="7" spans="1:40" ht="16.5" customHeight="1" x14ac:dyDescent="0.25">
      <c r="A7" s="11" t="s">
        <v>112</v>
      </c>
      <c r="B7" s="33">
        <v>24</v>
      </c>
      <c r="C7" s="33" t="s">
        <v>176</v>
      </c>
      <c r="D7" s="11" t="s">
        <v>2</v>
      </c>
      <c r="E7" s="11" t="s">
        <v>113</v>
      </c>
      <c r="F7" s="11">
        <v>2014</v>
      </c>
      <c r="G7" s="11" t="s">
        <v>115</v>
      </c>
      <c r="H7" s="11" t="s">
        <v>114</v>
      </c>
      <c r="I7" s="26">
        <v>999</v>
      </c>
      <c r="J7" s="27">
        <v>1</v>
      </c>
      <c r="K7" s="27">
        <v>1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1</v>
      </c>
      <c r="R7" s="22">
        <v>0</v>
      </c>
      <c r="S7" s="22">
        <v>2</v>
      </c>
      <c r="T7" s="22" t="s">
        <v>163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  <c r="AI7" s="22">
        <v>0</v>
      </c>
      <c r="AJ7" s="22">
        <v>0</v>
      </c>
      <c r="AK7" s="22">
        <v>0</v>
      </c>
      <c r="AL7" s="22">
        <v>1</v>
      </c>
      <c r="AM7" s="33">
        <f t="shared" si="0"/>
        <v>1</v>
      </c>
      <c r="AN7" s="11" t="s">
        <v>205</v>
      </c>
    </row>
    <row r="8" spans="1:40" ht="16.5" customHeight="1" x14ac:dyDescent="0.25">
      <c r="A8" s="3" t="s">
        <v>116</v>
      </c>
      <c r="B8" s="34">
        <v>23</v>
      </c>
      <c r="C8" s="34" t="s">
        <v>177</v>
      </c>
      <c r="D8" s="32" t="s">
        <v>2</v>
      </c>
      <c r="E8" s="3" t="s">
        <v>117</v>
      </c>
      <c r="F8" s="3">
        <v>2020</v>
      </c>
      <c r="G8" s="3" t="s">
        <v>119</v>
      </c>
      <c r="H8" s="5" t="s">
        <v>118</v>
      </c>
      <c r="I8" s="4">
        <v>999</v>
      </c>
      <c r="J8" s="17">
        <v>1</v>
      </c>
      <c r="K8" s="17">
        <v>1</v>
      </c>
      <c r="L8" s="18">
        <v>0</v>
      </c>
      <c r="M8" s="18">
        <v>0</v>
      </c>
      <c r="N8" s="18">
        <v>0</v>
      </c>
      <c r="O8" s="18">
        <v>0</v>
      </c>
      <c r="P8" s="18">
        <v>1</v>
      </c>
      <c r="Q8" s="18">
        <v>1</v>
      </c>
      <c r="R8" s="18">
        <v>0</v>
      </c>
      <c r="S8" s="18">
        <v>1</v>
      </c>
      <c r="T8" s="18" t="s">
        <v>162</v>
      </c>
      <c r="U8" s="21">
        <v>0</v>
      </c>
      <c r="V8" s="21">
        <v>0</v>
      </c>
      <c r="W8" s="21">
        <v>0</v>
      </c>
      <c r="X8" s="18">
        <v>1</v>
      </c>
      <c r="Y8" s="18">
        <v>1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18">
        <v>1</v>
      </c>
      <c r="AK8" s="18">
        <v>1</v>
      </c>
      <c r="AL8" s="18"/>
      <c r="AM8" s="34">
        <f t="shared" si="0"/>
        <v>4</v>
      </c>
      <c r="AN8" s="3" t="s">
        <v>205</v>
      </c>
    </row>
    <row r="9" spans="1:40" ht="16.5" customHeight="1" x14ac:dyDescent="0.25">
      <c r="A9" s="3" t="s">
        <v>41</v>
      </c>
      <c r="B9" s="34">
        <v>19</v>
      </c>
      <c r="C9" s="34" t="s">
        <v>178</v>
      </c>
      <c r="D9" s="32" t="s">
        <v>1</v>
      </c>
      <c r="E9" s="3" t="s">
        <v>42</v>
      </c>
      <c r="F9" s="3">
        <v>2020</v>
      </c>
      <c r="G9" s="3" t="s">
        <v>44</v>
      </c>
      <c r="H9" s="3" t="s">
        <v>43</v>
      </c>
      <c r="I9" s="4">
        <v>999</v>
      </c>
      <c r="J9" s="17">
        <v>0</v>
      </c>
      <c r="K9" s="17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1</v>
      </c>
      <c r="T9" s="18" t="s">
        <v>162</v>
      </c>
      <c r="U9" s="21">
        <v>1</v>
      </c>
      <c r="V9" s="18">
        <v>1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18">
        <v>1</v>
      </c>
      <c r="AK9" s="21">
        <v>0</v>
      </c>
      <c r="AL9" s="18">
        <v>1</v>
      </c>
      <c r="AM9" s="34">
        <f t="shared" si="0"/>
        <v>4</v>
      </c>
      <c r="AN9" s="3" t="s">
        <v>208</v>
      </c>
    </row>
    <row r="10" spans="1:40" ht="16.5" customHeight="1" x14ac:dyDescent="0.25">
      <c r="A10" s="11" t="s">
        <v>108</v>
      </c>
      <c r="B10" s="33">
        <v>25</v>
      </c>
      <c r="C10" s="33" t="s">
        <v>179</v>
      </c>
      <c r="D10" s="11" t="s">
        <v>2</v>
      </c>
      <c r="E10" s="11" t="s">
        <v>109</v>
      </c>
      <c r="F10" s="11">
        <v>2015</v>
      </c>
      <c r="G10" s="11" t="s">
        <v>110</v>
      </c>
      <c r="H10" s="11" t="s">
        <v>111</v>
      </c>
      <c r="I10" s="26">
        <v>999</v>
      </c>
      <c r="J10" s="27">
        <v>1</v>
      </c>
      <c r="K10" s="27">
        <v>1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1</v>
      </c>
      <c r="R10" s="22">
        <v>0</v>
      </c>
      <c r="S10" s="22">
        <v>2</v>
      </c>
      <c r="T10" s="22" t="s">
        <v>163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D10" s="22">
        <v>0</v>
      </c>
      <c r="AE10" s="22">
        <v>0</v>
      </c>
      <c r="AF10" s="22">
        <v>0</v>
      </c>
      <c r="AG10" s="22">
        <v>0</v>
      </c>
      <c r="AH10" s="22">
        <v>0</v>
      </c>
      <c r="AI10" s="22">
        <v>0</v>
      </c>
      <c r="AJ10" s="22">
        <v>0</v>
      </c>
      <c r="AK10" s="22">
        <v>0</v>
      </c>
      <c r="AL10" s="22">
        <v>0</v>
      </c>
      <c r="AM10" s="33">
        <f t="shared" si="0"/>
        <v>0</v>
      </c>
      <c r="AN10" s="11"/>
    </row>
    <row r="11" spans="1:40" ht="16.5" customHeight="1" x14ac:dyDescent="0.25">
      <c r="A11" s="3" t="s">
        <v>59</v>
      </c>
      <c r="B11" s="34">
        <v>13</v>
      </c>
      <c r="C11" s="34" t="s">
        <v>180</v>
      </c>
      <c r="D11" s="32" t="s">
        <v>1</v>
      </c>
      <c r="E11" s="3" t="s">
        <v>60</v>
      </c>
      <c r="F11" s="3">
        <v>2019</v>
      </c>
      <c r="G11" s="3" t="s">
        <v>61</v>
      </c>
      <c r="H11" s="3" t="s">
        <v>133</v>
      </c>
      <c r="I11" s="4">
        <v>999</v>
      </c>
      <c r="J11" s="17">
        <v>1</v>
      </c>
      <c r="K11" s="17">
        <v>1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1</v>
      </c>
      <c r="R11" s="18">
        <v>0</v>
      </c>
      <c r="S11" s="18">
        <v>1</v>
      </c>
      <c r="T11" s="18" t="s">
        <v>162</v>
      </c>
      <c r="U11" s="21">
        <v>0</v>
      </c>
      <c r="V11" s="21">
        <v>0</v>
      </c>
      <c r="W11" s="21">
        <v>0</v>
      </c>
      <c r="X11" s="18">
        <v>1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18">
        <v>1</v>
      </c>
      <c r="AM11" s="34">
        <f t="shared" si="0"/>
        <v>2</v>
      </c>
      <c r="AN11" s="3" t="s">
        <v>206</v>
      </c>
    </row>
    <row r="12" spans="1:40" ht="16.5" customHeight="1" x14ac:dyDescent="0.25">
      <c r="A12" s="15" t="s">
        <v>89</v>
      </c>
      <c r="B12" s="35">
        <v>31</v>
      </c>
      <c r="C12" s="35" t="s">
        <v>181</v>
      </c>
      <c r="D12" s="15" t="s">
        <v>2</v>
      </c>
      <c r="E12" s="15" t="s">
        <v>90</v>
      </c>
      <c r="F12" s="15">
        <v>2021</v>
      </c>
      <c r="G12" s="15" t="s">
        <v>91</v>
      </c>
      <c r="H12" s="15" t="s">
        <v>92</v>
      </c>
      <c r="I12" s="24">
        <v>999</v>
      </c>
      <c r="J12" s="25">
        <v>1</v>
      </c>
      <c r="K12" s="25">
        <v>1</v>
      </c>
      <c r="L12" s="23">
        <v>1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 t="s">
        <v>162</v>
      </c>
      <c r="U12" s="23">
        <v>0</v>
      </c>
      <c r="V12" s="23">
        <v>1</v>
      </c>
      <c r="W12" s="23">
        <v>0</v>
      </c>
      <c r="X12" s="23">
        <v>0</v>
      </c>
      <c r="Y12" s="23">
        <v>0</v>
      </c>
      <c r="Z12" s="23">
        <v>0</v>
      </c>
      <c r="AA12" s="23">
        <v>1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1</v>
      </c>
      <c r="AH12" s="23">
        <v>0</v>
      </c>
      <c r="AI12" s="23">
        <v>0</v>
      </c>
      <c r="AJ12" s="23">
        <v>1</v>
      </c>
      <c r="AK12" s="23">
        <v>0</v>
      </c>
      <c r="AL12" s="23">
        <v>1</v>
      </c>
      <c r="AM12" s="35">
        <f t="shared" si="0"/>
        <v>5</v>
      </c>
      <c r="AN12" s="15" t="s">
        <v>205</v>
      </c>
    </row>
    <row r="13" spans="1:40" ht="16.5" customHeight="1" x14ac:dyDescent="0.25">
      <c r="A13" s="15" t="s">
        <v>124</v>
      </c>
      <c r="B13" s="35">
        <v>21</v>
      </c>
      <c r="C13" s="35" t="s">
        <v>182</v>
      </c>
      <c r="D13" s="15" t="s">
        <v>2</v>
      </c>
      <c r="E13" s="15" t="s">
        <v>125</v>
      </c>
      <c r="F13" s="15">
        <v>2020</v>
      </c>
      <c r="G13" s="15" t="s">
        <v>126</v>
      </c>
      <c r="H13" s="15" t="s">
        <v>127</v>
      </c>
      <c r="I13" s="24">
        <v>999</v>
      </c>
      <c r="J13" s="25">
        <v>1</v>
      </c>
      <c r="K13" s="25">
        <v>1</v>
      </c>
      <c r="L13" s="23">
        <v>1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 t="s">
        <v>162</v>
      </c>
      <c r="U13" s="23">
        <v>0</v>
      </c>
      <c r="V13" s="23">
        <v>0</v>
      </c>
      <c r="W13" s="23">
        <v>0</v>
      </c>
      <c r="X13" s="23">
        <v>1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1</v>
      </c>
      <c r="AK13" s="23">
        <v>0</v>
      </c>
      <c r="AL13" s="23">
        <v>0</v>
      </c>
      <c r="AM13" s="35">
        <f t="shared" si="0"/>
        <v>2</v>
      </c>
      <c r="AN13" s="15" t="s">
        <v>208</v>
      </c>
    </row>
    <row r="14" spans="1:40" ht="16.5" customHeight="1" x14ac:dyDescent="0.25">
      <c r="A14" s="3" t="s">
        <v>105</v>
      </c>
      <c r="B14" s="34">
        <v>26</v>
      </c>
      <c r="C14" s="34" t="s">
        <v>183</v>
      </c>
      <c r="D14" s="32" t="s">
        <v>2</v>
      </c>
      <c r="E14" s="3" t="s">
        <v>106</v>
      </c>
      <c r="F14" s="3">
        <v>2020</v>
      </c>
      <c r="G14" s="3" t="s">
        <v>133</v>
      </c>
      <c r="H14" s="3" t="s">
        <v>107</v>
      </c>
      <c r="I14" s="4">
        <v>999</v>
      </c>
      <c r="J14" s="17">
        <v>1</v>
      </c>
      <c r="K14" s="17">
        <v>1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1</v>
      </c>
      <c r="R14" s="18">
        <v>0</v>
      </c>
      <c r="S14" s="18">
        <v>1</v>
      </c>
      <c r="T14" s="18" t="s">
        <v>162</v>
      </c>
      <c r="U14" s="21">
        <v>0</v>
      </c>
      <c r="V14" s="21">
        <v>0</v>
      </c>
      <c r="W14" s="21">
        <v>0</v>
      </c>
      <c r="X14" s="18">
        <v>1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34">
        <f t="shared" si="0"/>
        <v>1</v>
      </c>
      <c r="AN14" s="3" t="s">
        <v>209</v>
      </c>
    </row>
    <row r="15" spans="1:40" ht="16.5" customHeight="1" x14ac:dyDescent="0.25">
      <c r="A15" s="3" t="s">
        <v>75</v>
      </c>
      <c r="B15" s="34">
        <v>7</v>
      </c>
      <c r="C15" s="34" t="s">
        <v>184</v>
      </c>
      <c r="D15" s="32" t="s">
        <v>1</v>
      </c>
      <c r="E15" s="3" t="s">
        <v>76</v>
      </c>
      <c r="F15" s="3">
        <v>2014</v>
      </c>
      <c r="G15" s="3" t="s">
        <v>77</v>
      </c>
      <c r="H15" s="3" t="s">
        <v>133</v>
      </c>
      <c r="I15" s="4">
        <v>999</v>
      </c>
      <c r="J15" s="17">
        <v>1</v>
      </c>
      <c r="K15" s="17">
        <v>1</v>
      </c>
      <c r="L15" s="18">
        <v>1</v>
      </c>
      <c r="M15" s="18">
        <v>0</v>
      </c>
      <c r="N15" s="18">
        <v>0</v>
      </c>
      <c r="O15" s="18">
        <v>0</v>
      </c>
      <c r="P15" s="18">
        <v>0</v>
      </c>
      <c r="Q15" s="18">
        <v>1</v>
      </c>
      <c r="R15" s="18">
        <v>0</v>
      </c>
      <c r="S15" s="18">
        <v>1</v>
      </c>
      <c r="T15" s="18" t="s">
        <v>162</v>
      </c>
      <c r="U15" s="21">
        <v>0</v>
      </c>
      <c r="V15" s="21">
        <v>0</v>
      </c>
      <c r="W15" s="18">
        <v>1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18">
        <v>1</v>
      </c>
      <c r="AJ15" s="18">
        <v>1</v>
      </c>
      <c r="AK15" s="21">
        <v>0</v>
      </c>
      <c r="AL15" s="21">
        <v>0</v>
      </c>
      <c r="AM15" s="34">
        <f t="shared" si="0"/>
        <v>3</v>
      </c>
      <c r="AN15" s="3" t="s">
        <v>205</v>
      </c>
    </row>
    <row r="16" spans="1:40" ht="16.5" customHeight="1" x14ac:dyDescent="0.25">
      <c r="A16" s="11" t="s">
        <v>53</v>
      </c>
      <c r="B16" s="33">
        <v>15</v>
      </c>
      <c r="C16" s="33" t="s">
        <v>185</v>
      </c>
      <c r="D16" s="11" t="s">
        <v>1</v>
      </c>
      <c r="E16" s="11" t="s">
        <v>54</v>
      </c>
      <c r="F16" s="11">
        <v>2020</v>
      </c>
      <c r="G16" s="11" t="s">
        <v>55</v>
      </c>
      <c r="H16" s="11" t="s">
        <v>133</v>
      </c>
      <c r="I16" s="26">
        <v>999</v>
      </c>
      <c r="J16" s="27">
        <v>1</v>
      </c>
      <c r="K16" s="27">
        <v>1</v>
      </c>
      <c r="L16" s="22">
        <v>0</v>
      </c>
      <c r="M16" s="22">
        <v>0</v>
      </c>
      <c r="N16" s="22">
        <v>0</v>
      </c>
      <c r="O16" s="22">
        <v>0</v>
      </c>
      <c r="P16" s="22">
        <v>1</v>
      </c>
      <c r="Q16" s="22">
        <v>1</v>
      </c>
      <c r="R16" s="22">
        <v>0</v>
      </c>
      <c r="S16" s="22">
        <v>2</v>
      </c>
      <c r="T16" s="22" t="s">
        <v>163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2">
        <v>0</v>
      </c>
      <c r="AH16" s="22">
        <v>0</v>
      </c>
      <c r="AI16" s="22">
        <v>0</v>
      </c>
      <c r="AJ16" s="22">
        <v>0</v>
      </c>
      <c r="AK16" s="22">
        <v>0</v>
      </c>
      <c r="AL16" s="22">
        <v>1</v>
      </c>
      <c r="AM16" s="33">
        <f t="shared" si="0"/>
        <v>1</v>
      </c>
      <c r="AN16" s="11" t="s">
        <v>205</v>
      </c>
    </row>
    <row r="17" spans="1:40" ht="16.5" customHeight="1" x14ac:dyDescent="0.25">
      <c r="A17" s="3" t="s">
        <v>67</v>
      </c>
      <c r="B17" s="34">
        <v>10</v>
      </c>
      <c r="C17" s="34" t="s">
        <v>186</v>
      </c>
      <c r="D17" s="32" t="s">
        <v>1</v>
      </c>
      <c r="E17" s="3" t="s">
        <v>68</v>
      </c>
      <c r="F17" s="3">
        <v>2019</v>
      </c>
      <c r="G17" s="3" t="s">
        <v>69</v>
      </c>
      <c r="H17" s="3" t="s">
        <v>133</v>
      </c>
      <c r="I17" s="4">
        <v>999</v>
      </c>
      <c r="J17" s="17">
        <v>1</v>
      </c>
      <c r="K17" s="17">
        <v>1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1</v>
      </c>
      <c r="R17" s="18">
        <v>0</v>
      </c>
      <c r="S17" s="18">
        <v>1</v>
      </c>
      <c r="T17" s="18" t="s">
        <v>162</v>
      </c>
      <c r="U17" s="21">
        <v>0</v>
      </c>
      <c r="V17" s="21">
        <v>0</v>
      </c>
      <c r="W17" s="21">
        <v>0</v>
      </c>
      <c r="X17" s="21">
        <v>0</v>
      </c>
      <c r="Y17" s="18">
        <v>1</v>
      </c>
      <c r="Z17" s="21">
        <v>0</v>
      </c>
      <c r="AA17" s="18">
        <v>1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18">
        <v>1</v>
      </c>
      <c r="AK17" s="21">
        <v>0</v>
      </c>
      <c r="AL17" s="21">
        <v>0</v>
      </c>
      <c r="AM17" s="34">
        <f t="shared" si="0"/>
        <v>3</v>
      </c>
      <c r="AN17" s="3" t="s">
        <v>209</v>
      </c>
    </row>
    <row r="18" spans="1:40" ht="16.5" customHeight="1" x14ac:dyDescent="0.25">
      <c r="A18" s="3" t="s">
        <v>81</v>
      </c>
      <c r="B18" s="34">
        <v>33</v>
      </c>
      <c r="C18" s="34" t="s">
        <v>187</v>
      </c>
      <c r="D18" s="32" t="s">
        <v>2</v>
      </c>
      <c r="E18" s="3" t="s">
        <v>82</v>
      </c>
      <c r="F18" s="3">
        <v>2019</v>
      </c>
      <c r="G18" s="3" t="s">
        <v>83</v>
      </c>
      <c r="H18" s="3" t="s">
        <v>84</v>
      </c>
      <c r="I18" s="4">
        <v>999</v>
      </c>
      <c r="J18" s="17">
        <v>1</v>
      </c>
      <c r="K18" s="17">
        <v>1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1</v>
      </c>
      <c r="T18" s="18" t="s">
        <v>162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18">
        <v>1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18">
        <v>1</v>
      </c>
      <c r="AK18" s="21">
        <v>0</v>
      </c>
      <c r="AL18" s="21">
        <v>0</v>
      </c>
      <c r="AM18" s="34">
        <f t="shared" si="0"/>
        <v>2</v>
      </c>
      <c r="AN18" s="3" t="s">
        <v>208</v>
      </c>
    </row>
    <row r="19" spans="1:40" ht="16.5" customHeight="1" x14ac:dyDescent="0.25">
      <c r="A19" s="15" t="s">
        <v>62</v>
      </c>
      <c r="B19" s="35">
        <v>12</v>
      </c>
      <c r="C19" s="35" t="s">
        <v>188</v>
      </c>
      <c r="D19" s="15" t="s">
        <v>1</v>
      </c>
      <c r="E19" s="15" t="s">
        <v>63</v>
      </c>
      <c r="F19" s="15">
        <v>2019</v>
      </c>
      <c r="G19" s="15" t="s">
        <v>61</v>
      </c>
      <c r="H19" s="15" t="s">
        <v>133</v>
      </c>
      <c r="I19" s="24">
        <v>999</v>
      </c>
      <c r="J19" s="25">
        <v>1</v>
      </c>
      <c r="K19" s="25">
        <v>1</v>
      </c>
      <c r="L19" s="23">
        <v>1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 t="s">
        <v>162</v>
      </c>
      <c r="U19" s="23">
        <v>0</v>
      </c>
      <c r="V19" s="23">
        <v>0</v>
      </c>
      <c r="W19" s="23">
        <v>0</v>
      </c>
      <c r="X19" s="23">
        <v>1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1</v>
      </c>
      <c r="AI19" s="23">
        <v>0</v>
      </c>
      <c r="AJ19" s="23">
        <v>0</v>
      </c>
      <c r="AK19" s="23">
        <v>0</v>
      </c>
      <c r="AL19" s="23">
        <v>1</v>
      </c>
      <c r="AM19" s="35">
        <f t="shared" si="0"/>
        <v>3</v>
      </c>
      <c r="AN19" s="15" t="s">
        <v>206</v>
      </c>
    </row>
    <row r="20" spans="1:40" ht="16.5" customHeight="1" x14ac:dyDescent="0.25">
      <c r="A20" s="15" t="s">
        <v>64</v>
      </c>
      <c r="B20" s="35">
        <v>11</v>
      </c>
      <c r="C20" s="35" t="s">
        <v>189</v>
      </c>
      <c r="D20" s="15" t="s">
        <v>1</v>
      </c>
      <c r="E20" s="15" t="s">
        <v>65</v>
      </c>
      <c r="F20" s="15">
        <v>2020</v>
      </c>
      <c r="G20" s="15" t="s">
        <v>66</v>
      </c>
      <c r="H20" s="15" t="s">
        <v>133</v>
      </c>
      <c r="I20" s="24">
        <v>999</v>
      </c>
      <c r="J20" s="25">
        <v>1</v>
      </c>
      <c r="K20" s="25">
        <v>1</v>
      </c>
      <c r="L20" s="23">
        <v>1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 t="s">
        <v>162</v>
      </c>
      <c r="U20" s="23">
        <v>1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1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35">
        <f t="shared" si="0"/>
        <v>2</v>
      </c>
      <c r="AN20" s="15" t="s">
        <v>208</v>
      </c>
    </row>
    <row r="21" spans="1:40" ht="16.5" customHeight="1" x14ac:dyDescent="0.25">
      <c r="A21" s="14" t="s">
        <v>128</v>
      </c>
      <c r="B21" s="35">
        <v>20</v>
      </c>
      <c r="C21" s="35" t="s">
        <v>190</v>
      </c>
      <c r="D21" s="15" t="s">
        <v>2</v>
      </c>
      <c r="E21" s="15" t="s">
        <v>131</v>
      </c>
      <c r="F21" s="15">
        <v>2020</v>
      </c>
      <c r="G21" s="15" t="s">
        <v>136</v>
      </c>
      <c r="H21" s="15" t="s">
        <v>129</v>
      </c>
      <c r="I21" s="24">
        <v>999</v>
      </c>
      <c r="J21" s="25">
        <v>1</v>
      </c>
      <c r="K21" s="25">
        <v>1</v>
      </c>
      <c r="L21" s="23">
        <v>1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 t="s">
        <v>162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1</v>
      </c>
      <c r="AK21" s="23">
        <v>0</v>
      </c>
      <c r="AL21" s="23">
        <v>1</v>
      </c>
      <c r="AM21" s="35">
        <f t="shared" si="0"/>
        <v>2</v>
      </c>
      <c r="AN21" s="15" t="s">
        <v>208</v>
      </c>
    </row>
    <row r="22" spans="1:40" ht="16.5" customHeight="1" x14ac:dyDescent="0.25">
      <c r="A22" s="11" t="s">
        <v>78</v>
      </c>
      <c r="B22" s="33">
        <v>6</v>
      </c>
      <c r="C22" s="33" t="s">
        <v>191</v>
      </c>
      <c r="D22" s="11" t="s">
        <v>1</v>
      </c>
      <c r="E22" s="11" t="s">
        <v>79</v>
      </c>
      <c r="F22" s="11">
        <v>2006</v>
      </c>
      <c r="G22" s="11" t="s">
        <v>80</v>
      </c>
      <c r="H22" s="11" t="s">
        <v>133</v>
      </c>
      <c r="I22" s="26">
        <v>999</v>
      </c>
      <c r="J22" s="27">
        <v>1</v>
      </c>
      <c r="K22" s="27">
        <v>0</v>
      </c>
      <c r="L22" s="22">
        <v>0</v>
      </c>
      <c r="M22" s="22">
        <v>0</v>
      </c>
      <c r="N22" s="22">
        <v>1</v>
      </c>
      <c r="O22" s="22">
        <v>1</v>
      </c>
      <c r="P22" s="22"/>
      <c r="Q22" s="22">
        <v>1</v>
      </c>
      <c r="R22" s="22">
        <v>1</v>
      </c>
      <c r="S22" s="22">
        <v>3</v>
      </c>
      <c r="T22" s="22" t="s">
        <v>163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  <c r="AD22" s="22">
        <v>0</v>
      </c>
      <c r="AE22" s="22">
        <v>0</v>
      </c>
      <c r="AF22" s="22">
        <v>0</v>
      </c>
      <c r="AG22" s="22">
        <v>0</v>
      </c>
      <c r="AH22" s="22">
        <v>0</v>
      </c>
      <c r="AI22" s="22">
        <v>0</v>
      </c>
      <c r="AJ22" s="22">
        <v>0</v>
      </c>
      <c r="AK22" s="22">
        <v>0</v>
      </c>
      <c r="AL22" s="22">
        <v>0</v>
      </c>
      <c r="AM22" s="33">
        <f t="shared" si="0"/>
        <v>0</v>
      </c>
      <c r="AN22" s="11"/>
    </row>
    <row r="23" spans="1:40" ht="16.5" customHeight="1" x14ac:dyDescent="0.25">
      <c r="A23" s="8" t="s">
        <v>120</v>
      </c>
      <c r="B23" s="34">
        <v>22</v>
      </c>
      <c r="C23" s="36" t="s">
        <v>192</v>
      </c>
      <c r="D23" s="32" t="s">
        <v>2</v>
      </c>
      <c r="E23" s="3" t="s">
        <v>121</v>
      </c>
      <c r="F23" s="3">
        <v>2019</v>
      </c>
      <c r="G23" s="3" t="s">
        <v>122</v>
      </c>
      <c r="H23" s="3" t="s">
        <v>123</v>
      </c>
      <c r="I23" s="4">
        <v>999</v>
      </c>
      <c r="J23" s="17">
        <v>1</v>
      </c>
      <c r="K23" s="17">
        <v>1</v>
      </c>
      <c r="L23" s="18">
        <v>0</v>
      </c>
      <c r="M23" s="18">
        <v>0</v>
      </c>
      <c r="N23" s="18">
        <v>0</v>
      </c>
      <c r="O23" s="18">
        <v>0</v>
      </c>
      <c r="P23" s="18">
        <v>1</v>
      </c>
      <c r="Q23" s="18">
        <v>1</v>
      </c>
      <c r="R23" s="18">
        <v>0</v>
      </c>
      <c r="S23" s="18">
        <v>1</v>
      </c>
      <c r="T23" s="18" t="s">
        <v>162</v>
      </c>
      <c r="U23" s="21">
        <v>0</v>
      </c>
      <c r="V23" s="18">
        <v>1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18">
        <v>1</v>
      </c>
      <c r="AM23" s="34">
        <f t="shared" si="0"/>
        <v>2</v>
      </c>
      <c r="AN23" s="3" t="s">
        <v>208</v>
      </c>
    </row>
    <row r="24" spans="1:40" ht="20.25" customHeight="1" x14ac:dyDescent="0.25">
      <c r="A24" s="11" t="s">
        <v>33</v>
      </c>
      <c r="B24" s="33">
        <v>3</v>
      </c>
      <c r="C24" s="33" t="s">
        <v>193</v>
      </c>
      <c r="D24" s="11" t="s">
        <v>26</v>
      </c>
      <c r="E24" s="11" t="s">
        <v>34</v>
      </c>
      <c r="F24" s="11">
        <v>2021</v>
      </c>
      <c r="G24" s="11" t="s">
        <v>35</v>
      </c>
      <c r="H24" s="11" t="s">
        <v>36</v>
      </c>
      <c r="I24" s="26">
        <v>999</v>
      </c>
      <c r="J24" s="27">
        <v>0</v>
      </c>
      <c r="K24" s="27">
        <v>1</v>
      </c>
      <c r="L24" s="22">
        <v>1</v>
      </c>
      <c r="M24" s="22">
        <v>1</v>
      </c>
      <c r="N24" s="22">
        <v>0</v>
      </c>
      <c r="O24" s="22">
        <v>0</v>
      </c>
      <c r="P24" s="22">
        <v>1</v>
      </c>
      <c r="Q24" s="22">
        <v>1</v>
      </c>
      <c r="R24" s="22">
        <v>1</v>
      </c>
      <c r="S24" s="22">
        <v>3</v>
      </c>
      <c r="T24" s="22" t="s">
        <v>163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2">
        <v>0</v>
      </c>
      <c r="AB24" s="22">
        <v>0</v>
      </c>
      <c r="AC24" s="22">
        <v>0</v>
      </c>
      <c r="AD24" s="22">
        <v>0</v>
      </c>
      <c r="AE24" s="22">
        <v>0</v>
      </c>
      <c r="AF24" s="22">
        <v>0</v>
      </c>
      <c r="AG24" s="22">
        <v>0</v>
      </c>
      <c r="AH24" s="22">
        <v>0</v>
      </c>
      <c r="AI24" s="22">
        <v>0</v>
      </c>
      <c r="AJ24" s="22">
        <v>0</v>
      </c>
      <c r="AK24" s="22">
        <v>0</v>
      </c>
      <c r="AL24" s="22">
        <v>0</v>
      </c>
      <c r="AM24" s="33">
        <f t="shared" si="0"/>
        <v>0</v>
      </c>
      <c r="AN24" s="11"/>
    </row>
    <row r="25" spans="1:40" ht="16.5" customHeight="1" x14ac:dyDescent="0.25">
      <c r="A25" s="3" t="s">
        <v>85</v>
      </c>
      <c r="B25" s="34">
        <v>32</v>
      </c>
      <c r="C25" s="36" t="s">
        <v>194</v>
      </c>
      <c r="D25" s="32" t="s">
        <v>2</v>
      </c>
      <c r="E25" s="3" t="s">
        <v>86</v>
      </c>
      <c r="F25" s="3">
        <v>2019</v>
      </c>
      <c r="G25" s="3" t="s">
        <v>87</v>
      </c>
      <c r="H25" s="3" t="s">
        <v>88</v>
      </c>
      <c r="I25" s="4">
        <v>999</v>
      </c>
      <c r="J25" s="17">
        <v>1</v>
      </c>
      <c r="K25" s="17">
        <v>1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1</v>
      </c>
      <c r="T25" s="18" t="s">
        <v>162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18">
        <v>1</v>
      </c>
      <c r="AC25" s="21">
        <v>0</v>
      </c>
      <c r="AD25" s="21">
        <v>0</v>
      </c>
      <c r="AE25" s="21">
        <v>0</v>
      </c>
      <c r="AF25" s="18">
        <v>1</v>
      </c>
      <c r="AG25" s="21">
        <v>0</v>
      </c>
      <c r="AH25" s="21">
        <v>0</v>
      </c>
      <c r="AI25" s="21">
        <v>0</v>
      </c>
      <c r="AJ25" s="18">
        <v>1</v>
      </c>
      <c r="AK25" s="21">
        <v>0</v>
      </c>
      <c r="AL25" s="18">
        <v>1</v>
      </c>
      <c r="AM25" s="36">
        <f t="shared" si="0"/>
        <v>4</v>
      </c>
      <c r="AN25" s="3" t="s">
        <v>205</v>
      </c>
    </row>
    <row r="26" spans="1:40" ht="16.5" customHeight="1" x14ac:dyDescent="0.25">
      <c r="A26" s="3" t="s">
        <v>134</v>
      </c>
      <c r="B26" s="34">
        <v>1</v>
      </c>
      <c r="C26" s="36" t="s">
        <v>195</v>
      </c>
      <c r="D26" s="3" t="s">
        <v>26</v>
      </c>
      <c r="E26" s="3" t="s">
        <v>27</v>
      </c>
      <c r="F26" s="3">
        <v>2019</v>
      </c>
      <c r="G26" s="3" t="s">
        <v>28</v>
      </c>
      <c r="H26" s="3" t="s">
        <v>29</v>
      </c>
      <c r="I26" s="4">
        <v>999</v>
      </c>
      <c r="J26" s="17">
        <v>1</v>
      </c>
      <c r="K26" s="17">
        <v>1</v>
      </c>
      <c r="L26" s="18">
        <v>1</v>
      </c>
      <c r="M26" s="18">
        <v>0</v>
      </c>
      <c r="N26" s="18">
        <v>0</v>
      </c>
      <c r="O26" s="18">
        <v>0</v>
      </c>
      <c r="P26" s="18">
        <v>0</v>
      </c>
      <c r="Q26" s="18">
        <v>1</v>
      </c>
      <c r="R26" s="18">
        <v>0</v>
      </c>
      <c r="S26" s="18">
        <v>1</v>
      </c>
      <c r="T26" s="18" t="s">
        <v>162</v>
      </c>
      <c r="U26" s="21">
        <v>0</v>
      </c>
      <c r="V26" s="18">
        <v>1</v>
      </c>
      <c r="W26" s="21">
        <v>0</v>
      </c>
      <c r="X26" s="21">
        <v>0</v>
      </c>
      <c r="Y26" s="21">
        <v>0</v>
      </c>
      <c r="Z26" s="18">
        <v>1</v>
      </c>
      <c r="AA26" s="21">
        <v>0</v>
      </c>
      <c r="AB26" s="21">
        <v>0</v>
      </c>
      <c r="AC26" s="18">
        <v>1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18">
        <v>1</v>
      </c>
      <c r="AK26" s="21">
        <v>0</v>
      </c>
      <c r="AL26" s="18">
        <v>1</v>
      </c>
      <c r="AM26" s="34">
        <f t="shared" si="0"/>
        <v>5</v>
      </c>
      <c r="AN26" s="3" t="s">
        <v>205</v>
      </c>
    </row>
    <row r="27" spans="1:40" ht="16.5" customHeight="1" x14ac:dyDescent="0.25">
      <c r="A27" s="3" t="s">
        <v>37</v>
      </c>
      <c r="B27" s="34">
        <v>5</v>
      </c>
      <c r="C27" s="36" t="s">
        <v>196</v>
      </c>
      <c r="D27" s="3" t="s">
        <v>26</v>
      </c>
      <c r="E27" s="3" t="s">
        <v>38</v>
      </c>
      <c r="F27" s="3">
        <v>2020</v>
      </c>
      <c r="G27" s="8" t="s">
        <v>39</v>
      </c>
      <c r="H27" s="3" t="s">
        <v>40</v>
      </c>
      <c r="I27" s="4">
        <v>999</v>
      </c>
      <c r="J27" s="17">
        <v>1</v>
      </c>
      <c r="K27" s="17">
        <v>1</v>
      </c>
      <c r="L27" s="18">
        <v>1</v>
      </c>
      <c r="M27" s="18">
        <v>0</v>
      </c>
      <c r="N27" s="18">
        <v>0</v>
      </c>
      <c r="O27" s="18">
        <v>0</v>
      </c>
      <c r="P27" s="18">
        <v>0</v>
      </c>
      <c r="Q27" s="18">
        <v>1</v>
      </c>
      <c r="R27" s="18">
        <v>0</v>
      </c>
      <c r="S27" s="18">
        <v>1</v>
      </c>
      <c r="T27" s="18" t="s">
        <v>162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18">
        <v>1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34">
        <f t="shared" si="0"/>
        <v>1</v>
      </c>
      <c r="AN27" s="3" t="s">
        <v>205</v>
      </c>
    </row>
    <row r="28" spans="1:40" ht="16.5" customHeight="1" x14ac:dyDescent="0.25">
      <c r="A28" s="11" t="s">
        <v>93</v>
      </c>
      <c r="B28" s="33">
        <v>30</v>
      </c>
      <c r="C28" s="33" t="s">
        <v>197</v>
      </c>
      <c r="D28" s="11" t="s">
        <v>2</v>
      </c>
      <c r="E28" s="11" t="s">
        <v>94</v>
      </c>
      <c r="F28" s="11">
        <v>2020</v>
      </c>
      <c r="G28" s="11" t="s">
        <v>133</v>
      </c>
      <c r="H28" s="11" t="s">
        <v>95</v>
      </c>
      <c r="I28" s="26">
        <v>999</v>
      </c>
      <c r="J28" s="27">
        <v>1</v>
      </c>
      <c r="K28" s="27">
        <v>1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2</v>
      </c>
      <c r="T28" s="22" t="s">
        <v>163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0</v>
      </c>
      <c r="AD28" s="22">
        <v>0</v>
      </c>
      <c r="AE28" s="22">
        <v>0</v>
      </c>
      <c r="AF28" s="22">
        <v>0</v>
      </c>
      <c r="AG28" s="22">
        <v>0</v>
      </c>
      <c r="AH28" s="22">
        <v>0</v>
      </c>
      <c r="AI28" s="22">
        <v>0</v>
      </c>
      <c r="AJ28" s="22">
        <v>0</v>
      </c>
      <c r="AK28" s="22">
        <v>0</v>
      </c>
      <c r="AL28" s="22">
        <v>0</v>
      </c>
      <c r="AM28" s="33">
        <f t="shared" si="0"/>
        <v>0</v>
      </c>
      <c r="AN28" s="11"/>
    </row>
    <row r="29" spans="1:40" ht="16.5" customHeight="1" x14ac:dyDescent="0.25">
      <c r="A29" s="3" t="s">
        <v>50</v>
      </c>
      <c r="B29" s="34">
        <v>16</v>
      </c>
      <c r="C29" s="36" t="s">
        <v>198</v>
      </c>
      <c r="D29" s="32" t="s">
        <v>1</v>
      </c>
      <c r="E29" s="3" t="s">
        <v>51</v>
      </c>
      <c r="F29" s="3">
        <v>2020</v>
      </c>
      <c r="G29" s="3" t="s">
        <v>52</v>
      </c>
      <c r="H29" s="3"/>
      <c r="I29" s="4">
        <v>999</v>
      </c>
      <c r="J29" s="17">
        <v>1</v>
      </c>
      <c r="K29" s="17">
        <v>1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1</v>
      </c>
      <c r="R29" s="18">
        <v>0</v>
      </c>
      <c r="S29" s="18">
        <v>1</v>
      </c>
      <c r="T29" s="18" t="s">
        <v>162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18">
        <v>1</v>
      </c>
      <c r="AB29" s="21">
        <v>0</v>
      </c>
      <c r="AC29" s="21">
        <v>0</v>
      </c>
      <c r="AD29" s="21">
        <v>0</v>
      </c>
      <c r="AE29" s="18">
        <v>1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18">
        <v>1</v>
      </c>
      <c r="AM29" s="34">
        <f t="shared" si="0"/>
        <v>3</v>
      </c>
      <c r="AN29" s="3" t="s">
        <v>207</v>
      </c>
    </row>
    <row r="30" spans="1:40" ht="16.5" customHeight="1" x14ac:dyDescent="0.25">
      <c r="A30" s="11" t="s">
        <v>99</v>
      </c>
      <c r="B30" s="33">
        <v>28</v>
      </c>
      <c r="C30" s="33" t="s">
        <v>199</v>
      </c>
      <c r="D30" s="11" t="s">
        <v>2</v>
      </c>
      <c r="E30" s="11" t="s">
        <v>100</v>
      </c>
      <c r="F30" s="11">
        <v>2019</v>
      </c>
      <c r="G30" s="11" t="s">
        <v>101</v>
      </c>
      <c r="H30" s="11" t="s">
        <v>133</v>
      </c>
      <c r="I30" s="26">
        <v>999</v>
      </c>
      <c r="J30" s="27">
        <v>1</v>
      </c>
      <c r="K30" s="27">
        <v>1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1</v>
      </c>
      <c r="S30" s="22">
        <v>3</v>
      </c>
      <c r="T30" s="22" t="s">
        <v>163</v>
      </c>
      <c r="U30" s="22">
        <v>0</v>
      </c>
      <c r="V30" s="22">
        <v>0</v>
      </c>
      <c r="W30" s="22">
        <v>0</v>
      </c>
      <c r="X30" s="22">
        <v>0</v>
      </c>
      <c r="Y30" s="22">
        <v>0</v>
      </c>
      <c r="Z30" s="22">
        <v>0</v>
      </c>
      <c r="AA30" s="22">
        <v>0</v>
      </c>
      <c r="AB30" s="22">
        <v>0</v>
      </c>
      <c r="AC30" s="22">
        <v>0</v>
      </c>
      <c r="AD30" s="22">
        <v>0</v>
      </c>
      <c r="AE30" s="22">
        <v>0</v>
      </c>
      <c r="AF30" s="22">
        <v>0</v>
      </c>
      <c r="AG30" s="22">
        <v>0</v>
      </c>
      <c r="AH30" s="22">
        <v>0</v>
      </c>
      <c r="AI30" s="22">
        <v>0</v>
      </c>
      <c r="AJ30" s="22">
        <v>0</v>
      </c>
      <c r="AK30" s="22">
        <v>0</v>
      </c>
      <c r="AL30" s="22">
        <v>0</v>
      </c>
      <c r="AM30" s="33">
        <f t="shared" si="0"/>
        <v>0</v>
      </c>
      <c r="AN30" s="11"/>
    </row>
    <row r="31" spans="1:40" ht="16.5" customHeight="1" x14ac:dyDescent="0.25">
      <c r="A31" s="11" t="s">
        <v>56</v>
      </c>
      <c r="B31" s="33">
        <v>14</v>
      </c>
      <c r="C31" s="33" t="s">
        <v>200</v>
      </c>
      <c r="D31" s="11" t="s">
        <v>1</v>
      </c>
      <c r="E31" s="11" t="s">
        <v>57</v>
      </c>
      <c r="F31" s="11">
        <v>2020</v>
      </c>
      <c r="G31" s="11" t="s">
        <v>58</v>
      </c>
      <c r="H31" s="11" t="s">
        <v>133</v>
      </c>
      <c r="I31" s="26">
        <v>999</v>
      </c>
      <c r="J31" s="27">
        <v>1</v>
      </c>
      <c r="K31" s="27">
        <v>1</v>
      </c>
      <c r="L31" s="22">
        <v>0</v>
      </c>
      <c r="M31" s="22">
        <v>0</v>
      </c>
      <c r="N31" s="22">
        <v>0</v>
      </c>
      <c r="O31" s="22">
        <v>0</v>
      </c>
      <c r="P31" s="22">
        <v>1</v>
      </c>
      <c r="Q31" s="22">
        <v>1</v>
      </c>
      <c r="R31" s="22">
        <v>0</v>
      </c>
      <c r="S31" s="22">
        <v>2</v>
      </c>
      <c r="T31" s="22" t="s">
        <v>163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2">
        <v>0</v>
      </c>
      <c r="AD31" s="22">
        <v>0</v>
      </c>
      <c r="AE31" s="22">
        <v>0</v>
      </c>
      <c r="AF31" s="22">
        <v>0</v>
      </c>
      <c r="AG31" s="22">
        <v>0</v>
      </c>
      <c r="AH31" s="22">
        <v>0</v>
      </c>
      <c r="AI31" s="22">
        <v>0</v>
      </c>
      <c r="AJ31" s="22">
        <v>0</v>
      </c>
      <c r="AK31" s="22">
        <v>0</v>
      </c>
      <c r="AL31" s="22">
        <v>0</v>
      </c>
      <c r="AM31" s="33">
        <f t="shared" si="0"/>
        <v>0</v>
      </c>
      <c r="AN31" s="11"/>
    </row>
    <row r="32" spans="1:40" ht="16.5" customHeight="1" x14ac:dyDescent="0.25">
      <c r="A32" s="3" t="s">
        <v>70</v>
      </c>
      <c r="B32" s="34">
        <v>9</v>
      </c>
      <c r="C32" s="36" t="s">
        <v>201</v>
      </c>
      <c r="D32" s="32" t="s">
        <v>1</v>
      </c>
      <c r="E32" s="3" t="s">
        <v>71</v>
      </c>
      <c r="F32" s="3">
        <v>2019</v>
      </c>
      <c r="G32" s="3" t="s">
        <v>135</v>
      </c>
      <c r="H32" s="3" t="s">
        <v>133</v>
      </c>
      <c r="I32" s="4">
        <v>999</v>
      </c>
      <c r="J32" s="17">
        <v>1</v>
      </c>
      <c r="K32" s="17">
        <v>1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1</v>
      </c>
      <c r="T32" s="18" t="s">
        <v>162</v>
      </c>
      <c r="U32" s="21">
        <v>1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18">
        <v>1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34">
        <f t="shared" ref="AM32:AM33" si="1">SUM(U32:AL32)</f>
        <v>2</v>
      </c>
      <c r="AN32" s="3" t="s">
        <v>206</v>
      </c>
    </row>
    <row r="33" spans="1:40" ht="16.5" customHeight="1" x14ac:dyDescent="0.25">
      <c r="A33" s="3" t="s">
        <v>47</v>
      </c>
      <c r="B33" s="34">
        <v>17</v>
      </c>
      <c r="C33" s="36" t="s">
        <v>202</v>
      </c>
      <c r="D33" s="32" t="s">
        <v>1</v>
      </c>
      <c r="E33" s="3" t="s">
        <v>48</v>
      </c>
      <c r="F33" s="3">
        <v>2020</v>
      </c>
      <c r="G33" s="3" t="s">
        <v>49</v>
      </c>
      <c r="H33" s="3" t="s">
        <v>133</v>
      </c>
      <c r="I33" s="4">
        <v>999</v>
      </c>
      <c r="J33" s="17">
        <v>1</v>
      </c>
      <c r="K33" s="17">
        <v>1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1</v>
      </c>
      <c r="R33" s="18">
        <v>0</v>
      </c>
      <c r="S33" s="18">
        <v>1</v>
      </c>
      <c r="T33" s="18" t="s">
        <v>162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18">
        <v>1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34">
        <f t="shared" si="1"/>
        <v>1</v>
      </c>
      <c r="AN33" s="3" t="s">
        <v>205</v>
      </c>
    </row>
    <row r="34" spans="1:40" ht="15.75" x14ac:dyDescent="0.25">
      <c r="J34" s="10">
        <f t="shared" ref="J34:R34" si="2">SUM(J2:J33)</f>
        <v>30</v>
      </c>
      <c r="K34" s="10">
        <f t="shared" si="2"/>
        <v>28</v>
      </c>
      <c r="L34" s="10">
        <f t="shared" si="2"/>
        <v>10</v>
      </c>
      <c r="M34" s="10">
        <f t="shared" si="2"/>
        <v>1</v>
      </c>
      <c r="N34" s="10">
        <f t="shared" si="2"/>
        <v>2</v>
      </c>
      <c r="O34" s="10">
        <f t="shared" si="2"/>
        <v>1</v>
      </c>
      <c r="P34" s="10">
        <f t="shared" si="2"/>
        <v>6</v>
      </c>
      <c r="Q34" s="10">
        <f t="shared" si="2"/>
        <v>19</v>
      </c>
      <c r="R34" s="10">
        <f t="shared" si="2"/>
        <v>4</v>
      </c>
      <c r="U34">
        <f t="shared" ref="U34:AL34" si="3">SUM(U2:U33)</f>
        <v>3</v>
      </c>
      <c r="V34">
        <f t="shared" si="3"/>
        <v>4</v>
      </c>
      <c r="W34">
        <f t="shared" si="3"/>
        <v>1</v>
      </c>
      <c r="X34">
        <f t="shared" si="3"/>
        <v>5</v>
      </c>
      <c r="Y34">
        <f t="shared" si="3"/>
        <v>2</v>
      </c>
      <c r="Z34">
        <f t="shared" si="3"/>
        <v>1</v>
      </c>
      <c r="AA34">
        <f t="shared" si="3"/>
        <v>4</v>
      </c>
      <c r="AB34">
        <f t="shared" si="3"/>
        <v>2</v>
      </c>
      <c r="AC34">
        <f t="shared" si="3"/>
        <v>2</v>
      </c>
      <c r="AD34">
        <f t="shared" si="3"/>
        <v>1</v>
      </c>
      <c r="AE34">
        <f t="shared" si="3"/>
        <v>2</v>
      </c>
      <c r="AF34">
        <f t="shared" si="3"/>
        <v>1</v>
      </c>
      <c r="AG34">
        <f t="shared" si="3"/>
        <v>1</v>
      </c>
      <c r="AH34">
        <f t="shared" si="3"/>
        <v>1</v>
      </c>
      <c r="AI34">
        <f t="shared" si="3"/>
        <v>2</v>
      </c>
      <c r="AJ34">
        <f t="shared" si="3"/>
        <v>10</v>
      </c>
      <c r="AK34">
        <f t="shared" si="3"/>
        <v>1</v>
      </c>
      <c r="AL34">
        <f t="shared" si="3"/>
        <v>12</v>
      </c>
    </row>
    <row r="35" spans="1:40" x14ac:dyDescent="0.25">
      <c r="P35" s="19">
        <v>0</v>
      </c>
      <c r="Q35" s="19" t="s">
        <v>151</v>
      </c>
    </row>
    <row r="36" spans="1:40" x14ac:dyDescent="0.25">
      <c r="P36" s="19">
        <v>1</v>
      </c>
      <c r="Q36" s="19" t="s">
        <v>152</v>
      </c>
    </row>
    <row r="37" spans="1:40" x14ac:dyDescent="0.25">
      <c r="P37" s="19">
        <v>2</v>
      </c>
      <c r="Q37" s="19" t="s">
        <v>153</v>
      </c>
    </row>
    <row r="38" spans="1:40" x14ac:dyDescent="0.25">
      <c r="P38" s="19">
        <v>3</v>
      </c>
      <c r="Q38" s="19" t="s">
        <v>154</v>
      </c>
    </row>
  </sheetData>
  <autoFilter ref="A1:AM38"/>
  <sortState ref="A2:AL38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9"/>
  <sheetViews>
    <sheetView topLeftCell="A58" zoomScale="130" zoomScaleNormal="130" workbookViewId="0">
      <selection activeCell="E74" sqref="E74"/>
    </sheetView>
  </sheetViews>
  <sheetFormatPr defaultRowHeight="15" x14ac:dyDescent="0.25"/>
  <cols>
    <col min="1" max="1" width="21" customWidth="1"/>
    <col min="2" max="2" width="12.85546875" style="19" customWidth="1"/>
    <col min="3" max="3" width="12" bestFit="1" customWidth="1"/>
    <col min="4" max="4" width="26.85546875" bestFit="1" customWidth="1"/>
    <col min="5" max="5" width="28.140625" customWidth="1"/>
    <col min="6" max="6" width="11.42578125" bestFit="1" customWidth="1"/>
    <col min="18" max="24" width="3.85546875" hidden="1" customWidth="1"/>
    <col min="26" max="26" width="12.5703125" bestFit="1" customWidth="1"/>
    <col min="35" max="35" width="18.85546875" bestFit="1" customWidth="1"/>
    <col min="36" max="36" width="12.5703125" bestFit="1" customWidth="1"/>
  </cols>
  <sheetData>
    <row r="1" spans="1:37" ht="15.75" x14ac:dyDescent="0.25">
      <c r="A1" s="7" t="s">
        <v>4</v>
      </c>
      <c r="B1" s="20" t="s">
        <v>161</v>
      </c>
      <c r="D1" s="20" t="s">
        <v>161</v>
      </c>
      <c r="E1" s="20" t="s">
        <v>154</v>
      </c>
      <c r="P1" s="7" t="s">
        <v>5</v>
      </c>
      <c r="Q1" s="7" t="s">
        <v>7</v>
      </c>
      <c r="R1">
        <v>2006</v>
      </c>
      <c r="S1">
        <v>2014</v>
      </c>
      <c r="T1">
        <v>2015</v>
      </c>
      <c r="U1">
        <v>2018</v>
      </c>
      <c r="V1">
        <v>2019</v>
      </c>
      <c r="W1">
        <v>2020</v>
      </c>
      <c r="X1">
        <v>2021</v>
      </c>
      <c r="Y1" s="16" t="s">
        <v>7</v>
      </c>
      <c r="Z1" s="16" t="s">
        <v>165</v>
      </c>
      <c r="AI1" s="16" t="s">
        <v>166</v>
      </c>
      <c r="AJ1" s="16" t="s">
        <v>165</v>
      </c>
      <c r="AK1" s="16" t="s">
        <v>215</v>
      </c>
    </row>
    <row r="2" spans="1:37" x14ac:dyDescent="0.25">
      <c r="A2" s="3" t="s">
        <v>26</v>
      </c>
      <c r="B2" s="18" t="s">
        <v>162</v>
      </c>
      <c r="D2" s="5">
        <f>IF(B2="SIM",1,0)</f>
        <v>1</v>
      </c>
      <c r="E2" s="5">
        <f>IF(B2="NÃO",1,0)</f>
        <v>0</v>
      </c>
      <c r="P2" s="3" t="s">
        <v>134</v>
      </c>
      <c r="Q2" s="3">
        <v>2019</v>
      </c>
      <c r="R2">
        <f>IF(Q2=2006,1,0)</f>
        <v>0</v>
      </c>
      <c r="S2">
        <f>IF(Q2=2014,1,0)</f>
        <v>0</v>
      </c>
      <c r="T2">
        <f>IF(Q2=2015,1,0)</f>
        <v>0</v>
      </c>
      <c r="U2">
        <f>IF(Q2=2018,1,0)</f>
        <v>0</v>
      </c>
      <c r="V2">
        <f>IF(Q2=2019,1,0)</f>
        <v>1</v>
      </c>
      <c r="W2">
        <f>IF(Q2=2020,1,0)</f>
        <v>0</v>
      </c>
      <c r="X2">
        <f>IF(Q2=2021,1,0)</f>
        <v>0</v>
      </c>
      <c r="Y2" s="5">
        <v>2014</v>
      </c>
      <c r="Z2" s="5">
        <f>SUM(S2:S33)</f>
        <v>1</v>
      </c>
      <c r="AI2" s="30" t="s">
        <v>167</v>
      </c>
      <c r="AJ2" s="5">
        <f>Artigos!AK34</f>
        <v>1</v>
      </c>
      <c r="AK2" s="5">
        <f>(AJ2*100)/AJ19</f>
        <v>1.8867924528301887</v>
      </c>
    </row>
    <row r="3" spans="1:37" x14ac:dyDescent="0.25">
      <c r="A3" s="3" t="s">
        <v>26</v>
      </c>
      <c r="B3" s="18" t="s">
        <v>162</v>
      </c>
      <c r="D3" s="5">
        <f t="shared" ref="D3:D33" si="0">IF(B3="SIM",1,0)</f>
        <v>1</v>
      </c>
      <c r="E3" s="5">
        <f t="shared" ref="E3:E33" si="1">IF(B3="NÃO",1,0)</f>
        <v>0</v>
      </c>
      <c r="P3" s="3" t="s">
        <v>30</v>
      </c>
      <c r="Q3" s="3">
        <v>2020</v>
      </c>
      <c r="R3">
        <f t="shared" ref="R3:R33" si="2">IF(Q3=2006,1,0)</f>
        <v>0</v>
      </c>
      <c r="S3">
        <f t="shared" ref="S3:S33" si="3">IF(Q3=2014,1,0)</f>
        <v>0</v>
      </c>
      <c r="T3">
        <f t="shared" ref="T3:T33" si="4">IF(Q3=2015,1,0)</f>
        <v>0</v>
      </c>
      <c r="U3">
        <f t="shared" ref="U3:U33" si="5">IF(Q3=2018,1,0)</f>
        <v>0</v>
      </c>
      <c r="V3">
        <f t="shared" ref="V3:V33" si="6">IF(Q3=2019,1,0)</f>
        <v>0</v>
      </c>
      <c r="W3">
        <f t="shared" ref="W3:W33" si="7">IF(Q3=2020,1,0)</f>
        <v>1</v>
      </c>
      <c r="X3">
        <f t="shared" ref="X3:X33" si="8">IF(Q3=2021,1,0)</f>
        <v>0</v>
      </c>
      <c r="Y3" s="5">
        <v>2019</v>
      </c>
      <c r="Z3" s="5">
        <f>SUM(V2:V33)</f>
        <v>9</v>
      </c>
      <c r="AI3" s="30" t="s">
        <v>141</v>
      </c>
      <c r="AJ3" s="5">
        <f>Artigos!AH34</f>
        <v>1</v>
      </c>
      <c r="AK3" s="5">
        <f>(AJ3*100)/AJ19</f>
        <v>1.8867924528301887</v>
      </c>
    </row>
    <row r="4" spans="1:37" x14ac:dyDescent="0.25">
      <c r="A4" s="3" t="s">
        <v>26</v>
      </c>
      <c r="B4" s="18" t="s">
        <v>163</v>
      </c>
      <c r="D4" s="5">
        <f t="shared" si="0"/>
        <v>0</v>
      </c>
      <c r="E4" s="5">
        <f t="shared" si="1"/>
        <v>1</v>
      </c>
      <c r="P4" s="11" t="s">
        <v>33</v>
      </c>
      <c r="Q4" s="3">
        <v>2021</v>
      </c>
      <c r="R4">
        <f t="shared" si="2"/>
        <v>0</v>
      </c>
      <c r="S4">
        <f t="shared" si="3"/>
        <v>0</v>
      </c>
      <c r="T4">
        <f t="shared" si="4"/>
        <v>0</v>
      </c>
      <c r="U4">
        <f t="shared" si="5"/>
        <v>0</v>
      </c>
      <c r="V4">
        <f t="shared" si="6"/>
        <v>0</v>
      </c>
      <c r="W4">
        <f t="shared" si="7"/>
        <v>0</v>
      </c>
      <c r="Y4" s="5">
        <v>2020</v>
      </c>
      <c r="Z4" s="5">
        <f>SUM(W2:W33)</f>
        <v>10</v>
      </c>
      <c r="AI4" s="30" t="s">
        <v>160</v>
      </c>
      <c r="AJ4" s="5">
        <f>Artigos!AG34</f>
        <v>1</v>
      </c>
      <c r="AK4" s="5">
        <f>(AJ4*100)/AJ19</f>
        <v>1.8867924528301887</v>
      </c>
    </row>
    <row r="5" spans="1:37" x14ac:dyDescent="0.25">
      <c r="A5" s="3" t="s">
        <v>26</v>
      </c>
      <c r="B5" s="18" t="s">
        <v>162</v>
      </c>
      <c r="D5" s="5">
        <f t="shared" si="0"/>
        <v>1</v>
      </c>
      <c r="E5" s="5">
        <f t="shared" si="1"/>
        <v>0</v>
      </c>
      <c r="P5" s="3" t="s">
        <v>37</v>
      </c>
      <c r="Q5" s="3">
        <v>2020</v>
      </c>
      <c r="R5">
        <f t="shared" si="2"/>
        <v>0</v>
      </c>
      <c r="S5">
        <f t="shared" si="3"/>
        <v>0</v>
      </c>
      <c r="T5">
        <f t="shared" si="4"/>
        <v>0</v>
      </c>
      <c r="U5">
        <f t="shared" si="5"/>
        <v>0</v>
      </c>
      <c r="V5">
        <f t="shared" si="6"/>
        <v>0</v>
      </c>
      <c r="W5">
        <f t="shared" si="7"/>
        <v>1</v>
      </c>
      <c r="X5">
        <f t="shared" si="8"/>
        <v>0</v>
      </c>
      <c r="Y5" s="5">
        <v>2021</v>
      </c>
      <c r="Z5" s="5">
        <f>SUM(X2:X33)</f>
        <v>1</v>
      </c>
      <c r="AI5" s="30" t="s">
        <v>148</v>
      </c>
      <c r="AJ5" s="5">
        <f>Artigos!AF34</f>
        <v>1</v>
      </c>
      <c r="AK5" s="5">
        <f>(AJ5*100)/AJ19</f>
        <v>1.8867924528301887</v>
      </c>
    </row>
    <row r="6" spans="1:37" x14ac:dyDescent="0.25">
      <c r="A6" s="9" t="s">
        <v>1</v>
      </c>
      <c r="B6" s="18" t="s">
        <v>162</v>
      </c>
      <c r="D6" s="5">
        <f t="shared" si="0"/>
        <v>1</v>
      </c>
      <c r="E6" s="5">
        <f t="shared" si="1"/>
        <v>0</v>
      </c>
      <c r="P6" s="3" t="s">
        <v>41</v>
      </c>
      <c r="Q6" s="3">
        <v>2020</v>
      </c>
      <c r="R6">
        <f t="shared" si="2"/>
        <v>0</v>
      </c>
      <c r="S6">
        <f t="shared" si="3"/>
        <v>0</v>
      </c>
      <c r="T6">
        <f t="shared" si="4"/>
        <v>0</v>
      </c>
      <c r="U6">
        <f t="shared" si="5"/>
        <v>0</v>
      </c>
      <c r="V6">
        <f t="shared" si="6"/>
        <v>0</v>
      </c>
      <c r="W6">
        <f t="shared" si="7"/>
        <v>1</v>
      </c>
      <c r="X6">
        <f t="shared" si="8"/>
        <v>0</v>
      </c>
      <c r="AI6" s="30" t="s">
        <v>145</v>
      </c>
      <c r="AJ6" s="5">
        <f>Artigos!AD34</f>
        <v>1</v>
      </c>
      <c r="AK6" s="5">
        <f>(AJ6*100)/AJ19</f>
        <v>1.8867924528301887</v>
      </c>
    </row>
    <row r="7" spans="1:37" x14ac:dyDescent="0.25">
      <c r="A7" s="9" t="s">
        <v>1</v>
      </c>
      <c r="B7" s="18" t="s">
        <v>163</v>
      </c>
      <c r="D7" s="5">
        <f t="shared" si="0"/>
        <v>0</v>
      </c>
      <c r="E7" s="5">
        <f t="shared" si="1"/>
        <v>1</v>
      </c>
      <c r="P7" s="11" t="s">
        <v>45</v>
      </c>
      <c r="Q7" s="3">
        <v>2020</v>
      </c>
      <c r="R7">
        <f t="shared" si="2"/>
        <v>0</v>
      </c>
      <c r="S7">
        <f t="shared" si="3"/>
        <v>0</v>
      </c>
      <c r="T7">
        <f t="shared" si="4"/>
        <v>0</v>
      </c>
      <c r="U7">
        <f t="shared" si="5"/>
        <v>0</v>
      </c>
      <c r="V7">
        <f t="shared" si="6"/>
        <v>0</v>
      </c>
      <c r="W7">
        <v>0</v>
      </c>
      <c r="X7">
        <f t="shared" si="8"/>
        <v>0</v>
      </c>
      <c r="AI7" s="30" t="s">
        <v>137</v>
      </c>
      <c r="AJ7" s="5">
        <f>Artigos!Z34</f>
        <v>1</v>
      </c>
      <c r="AK7" s="5">
        <f>(AJ7*100)/AJ19</f>
        <v>1.8867924528301887</v>
      </c>
    </row>
    <row r="8" spans="1:37" x14ac:dyDescent="0.25">
      <c r="A8" s="9" t="s">
        <v>1</v>
      </c>
      <c r="B8" s="18" t="s">
        <v>162</v>
      </c>
      <c r="D8" s="5">
        <f t="shared" si="0"/>
        <v>1</v>
      </c>
      <c r="E8" s="5">
        <f t="shared" si="1"/>
        <v>0</v>
      </c>
      <c r="P8" s="3" t="s">
        <v>47</v>
      </c>
      <c r="Q8" s="3">
        <v>2020</v>
      </c>
      <c r="R8">
        <f t="shared" si="2"/>
        <v>0</v>
      </c>
      <c r="S8">
        <f t="shared" si="3"/>
        <v>0</v>
      </c>
      <c r="T8">
        <f t="shared" si="4"/>
        <v>0</v>
      </c>
      <c r="U8">
        <f t="shared" si="5"/>
        <v>0</v>
      </c>
      <c r="V8">
        <f t="shared" si="6"/>
        <v>0</v>
      </c>
      <c r="W8">
        <f t="shared" si="7"/>
        <v>1</v>
      </c>
      <c r="X8">
        <f t="shared" si="8"/>
        <v>0</v>
      </c>
      <c r="AI8" s="30" t="s">
        <v>156</v>
      </c>
      <c r="AJ8" s="5">
        <f>Artigos!W34</f>
        <v>1</v>
      </c>
      <c r="AK8" s="5">
        <f>(AJ8*100)/AJ19</f>
        <v>1.8867924528301887</v>
      </c>
    </row>
    <row r="9" spans="1:37" x14ac:dyDescent="0.25">
      <c r="A9" s="9" t="s">
        <v>1</v>
      </c>
      <c r="B9" s="18" t="s">
        <v>162</v>
      </c>
      <c r="D9" s="5">
        <f t="shared" si="0"/>
        <v>1</v>
      </c>
      <c r="E9" s="5">
        <f t="shared" si="1"/>
        <v>0</v>
      </c>
      <c r="P9" s="3" t="s">
        <v>50</v>
      </c>
      <c r="Q9" s="3">
        <v>2020</v>
      </c>
      <c r="R9">
        <f t="shared" si="2"/>
        <v>0</v>
      </c>
      <c r="S9">
        <f t="shared" si="3"/>
        <v>0</v>
      </c>
      <c r="T9">
        <f t="shared" si="4"/>
        <v>0</v>
      </c>
      <c r="U9">
        <f t="shared" si="5"/>
        <v>0</v>
      </c>
      <c r="V9">
        <f t="shared" si="6"/>
        <v>0</v>
      </c>
      <c r="W9">
        <f t="shared" si="7"/>
        <v>1</v>
      </c>
      <c r="X9">
        <f t="shared" si="8"/>
        <v>0</v>
      </c>
      <c r="AI9" s="30" t="s">
        <v>144</v>
      </c>
      <c r="AJ9" s="5">
        <f>Artigos!AE34</f>
        <v>2</v>
      </c>
      <c r="AK9" s="5">
        <f>(AJ9*100)/AJ19</f>
        <v>3.7735849056603774</v>
      </c>
    </row>
    <row r="10" spans="1:37" x14ac:dyDescent="0.25">
      <c r="A10" s="9" t="s">
        <v>1</v>
      </c>
      <c r="B10" s="18" t="s">
        <v>163</v>
      </c>
      <c r="D10" s="5">
        <f t="shared" si="0"/>
        <v>0</v>
      </c>
      <c r="E10" s="5">
        <f t="shared" si="1"/>
        <v>1</v>
      </c>
      <c r="P10" s="12" t="s">
        <v>53</v>
      </c>
      <c r="Q10" s="3">
        <v>2020</v>
      </c>
      <c r="R10">
        <f t="shared" si="2"/>
        <v>0</v>
      </c>
      <c r="S10">
        <f t="shared" si="3"/>
        <v>0</v>
      </c>
      <c r="T10">
        <f t="shared" si="4"/>
        <v>0</v>
      </c>
      <c r="U10">
        <f t="shared" si="5"/>
        <v>0</v>
      </c>
      <c r="V10">
        <f t="shared" si="6"/>
        <v>0</v>
      </c>
      <c r="W10">
        <v>0</v>
      </c>
      <c r="X10">
        <f t="shared" si="8"/>
        <v>0</v>
      </c>
      <c r="AI10" s="30" t="s">
        <v>149</v>
      </c>
      <c r="AJ10" s="5">
        <f>Artigos!AC34</f>
        <v>2</v>
      </c>
      <c r="AK10" s="5">
        <f>(AJ10*100)/AJ19</f>
        <v>3.7735849056603774</v>
      </c>
    </row>
    <row r="11" spans="1:37" x14ac:dyDescent="0.25">
      <c r="A11" s="9" t="s">
        <v>1</v>
      </c>
      <c r="B11" s="18" t="s">
        <v>163</v>
      </c>
      <c r="D11" s="5">
        <f t="shared" si="0"/>
        <v>0</v>
      </c>
      <c r="E11" s="5">
        <f t="shared" si="1"/>
        <v>1</v>
      </c>
      <c r="P11" s="12" t="s">
        <v>56</v>
      </c>
      <c r="Q11" s="3">
        <v>2020</v>
      </c>
      <c r="R11">
        <f t="shared" si="2"/>
        <v>0</v>
      </c>
      <c r="S11">
        <f t="shared" si="3"/>
        <v>0</v>
      </c>
      <c r="T11">
        <f t="shared" si="4"/>
        <v>0</v>
      </c>
      <c r="U11">
        <f t="shared" si="5"/>
        <v>0</v>
      </c>
      <c r="V11">
        <f t="shared" si="6"/>
        <v>0</v>
      </c>
      <c r="W11">
        <v>0</v>
      </c>
      <c r="X11">
        <f t="shared" si="8"/>
        <v>0</v>
      </c>
      <c r="AI11" s="30" t="s">
        <v>140</v>
      </c>
      <c r="AJ11" s="5">
        <f>Artigos!Y34</f>
        <v>2</v>
      </c>
      <c r="AK11" s="5">
        <f>(AJ11*100)/AJ19</f>
        <v>3.7735849056603774</v>
      </c>
    </row>
    <row r="12" spans="1:37" x14ac:dyDescent="0.25">
      <c r="A12" s="9" t="s">
        <v>1</v>
      </c>
      <c r="B12" s="18" t="s">
        <v>162</v>
      </c>
      <c r="D12" s="5">
        <f t="shared" si="0"/>
        <v>1</v>
      </c>
      <c r="E12" s="5">
        <f t="shared" si="1"/>
        <v>0</v>
      </c>
      <c r="P12" s="3" t="s">
        <v>59</v>
      </c>
      <c r="Q12" s="3">
        <v>2019</v>
      </c>
      <c r="R12">
        <f t="shared" si="2"/>
        <v>0</v>
      </c>
      <c r="S12">
        <f t="shared" si="3"/>
        <v>0</v>
      </c>
      <c r="T12">
        <f t="shared" si="4"/>
        <v>0</v>
      </c>
      <c r="U12">
        <f t="shared" si="5"/>
        <v>0</v>
      </c>
      <c r="V12">
        <f t="shared" si="6"/>
        <v>1</v>
      </c>
      <c r="W12">
        <f t="shared" si="7"/>
        <v>0</v>
      </c>
      <c r="X12">
        <f t="shared" si="8"/>
        <v>0</v>
      </c>
      <c r="AI12" s="30" t="s">
        <v>159</v>
      </c>
      <c r="AJ12" s="5">
        <f>Artigos!AB34</f>
        <v>2</v>
      </c>
      <c r="AK12" s="5">
        <f>(AJ12*100)/AJ19</f>
        <v>3.7735849056603774</v>
      </c>
    </row>
    <row r="13" spans="1:37" x14ac:dyDescent="0.25">
      <c r="A13" s="9" t="s">
        <v>1</v>
      </c>
      <c r="B13" s="18" t="s">
        <v>162</v>
      </c>
      <c r="D13" s="5">
        <f t="shared" si="0"/>
        <v>1</v>
      </c>
      <c r="E13" s="5">
        <f t="shared" si="1"/>
        <v>0</v>
      </c>
      <c r="P13" s="13" t="s">
        <v>62</v>
      </c>
      <c r="Q13" s="3">
        <v>2019</v>
      </c>
      <c r="R13">
        <f t="shared" si="2"/>
        <v>0</v>
      </c>
      <c r="S13">
        <f t="shared" si="3"/>
        <v>0</v>
      </c>
      <c r="T13">
        <f t="shared" si="4"/>
        <v>0</v>
      </c>
      <c r="U13">
        <f t="shared" si="5"/>
        <v>0</v>
      </c>
      <c r="V13">
        <f t="shared" si="6"/>
        <v>1</v>
      </c>
      <c r="W13">
        <f t="shared" si="7"/>
        <v>0</v>
      </c>
      <c r="X13">
        <f t="shared" si="8"/>
        <v>0</v>
      </c>
      <c r="AI13" s="30" t="s">
        <v>139</v>
      </c>
      <c r="AJ13" s="5">
        <f>Artigos!U34</f>
        <v>3</v>
      </c>
      <c r="AK13" s="5">
        <f>(AJ13*100)/AJ19</f>
        <v>5.6603773584905657</v>
      </c>
    </row>
    <row r="14" spans="1:37" x14ac:dyDescent="0.25">
      <c r="A14" s="9" t="s">
        <v>1</v>
      </c>
      <c r="B14" s="18" t="s">
        <v>162</v>
      </c>
      <c r="D14" s="5">
        <f t="shared" si="0"/>
        <v>1</v>
      </c>
      <c r="E14" s="5">
        <f t="shared" si="1"/>
        <v>0</v>
      </c>
      <c r="P14" s="13" t="s">
        <v>64</v>
      </c>
      <c r="Q14" s="3">
        <v>2020</v>
      </c>
      <c r="R14">
        <f t="shared" si="2"/>
        <v>0</v>
      </c>
      <c r="S14">
        <f t="shared" si="3"/>
        <v>0</v>
      </c>
      <c r="T14">
        <f t="shared" si="4"/>
        <v>0</v>
      </c>
      <c r="U14">
        <f t="shared" si="5"/>
        <v>0</v>
      </c>
      <c r="V14">
        <f t="shared" si="6"/>
        <v>0</v>
      </c>
      <c r="W14">
        <f t="shared" si="7"/>
        <v>1</v>
      </c>
      <c r="X14">
        <f t="shared" si="8"/>
        <v>0</v>
      </c>
      <c r="AI14" s="30" t="s">
        <v>138</v>
      </c>
      <c r="AJ14" s="5">
        <f>Artigos!AA34</f>
        <v>4</v>
      </c>
      <c r="AK14" s="5">
        <f>(AJ14*100)/AJ19</f>
        <v>7.5471698113207548</v>
      </c>
    </row>
    <row r="15" spans="1:37" x14ac:dyDescent="0.25">
      <c r="A15" s="9" t="s">
        <v>1</v>
      </c>
      <c r="B15" s="18" t="s">
        <v>162</v>
      </c>
      <c r="D15" s="5">
        <f t="shared" si="0"/>
        <v>1</v>
      </c>
      <c r="E15" s="5">
        <f t="shared" si="1"/>
        <v>0</v>
      </c>
      <c r="P15" s="3" t="s">
        <v>67</v>
      </c>
      <c r="Q15" s="3">
        <v>2019</v>
      </c>
      <c r="R15">
        <f t="shared" si="2"/>
        <v>0</v>
      </c>
      <c r="S15">
        <f t="shared" si="3"/>
        <v>0</v>
      </c>
      <c r="T15">
        <f t="shared" si="4"/>
        <v>0</v>
      </c>
      <c r="U15">
        <f t="shared" si="5"/>
        <v>0</v>
      </c>
      <c r="V15">
        <f t="shared" si="6"/>
        <v>1</v>
      </c>
      <c r="W15">
        <f t="shared" si="7"/>
        <v>0</v>
      </c>
      <c r="X15">
        <f t="shared" si="8"/>
        <v>0</v>
      </c>
      <c r="AI15" s="30" t="s">
        <v>147</v>
      </c>
      <c r="AJ15" s="5">
        <f>Artigos!V34</f>
        <v>4</v>
      </c>
      <c r="AK15" s="5">
        <f>(AJ15*100)/AJ19</f>
        <v>7.5471698113207548</v>
      </c>
    </row>
    <row r="16" spans="1:37" x14ac:dyDescent="0.25">
      <c r="A16" s="9" t="s">
        <v>1</v>
      </c>
      <c r="B16" s="18" t="s">
        <v>162</v>
      </c>
      <c r="D16" s="5">
        <f t="shared" si="0"/>
        <v>1</v>
      </c>
      <c r="E16" s="5">
        <f t="shared" si="1"/>
        <v>0</v>
      </c>
      <c r="P16" s="3" t="s">
        <v>70</v>
      </c>
      <c r="Q16" s="3">
        <v>2019</v>
      </c>
      <c r="R16">
        <f t="shared" si="2"/>
        <v>0</v>
      </c>
      <c r="S16">
        <f t="shared" si="3"/>
        <v>0</v>
      </c>
      <c r="T16">
        <f t="shared" si="4"/>
        <v>0</v>
      </c>
      <c r="U16">
        <f t="shared" si="5"/>
        <v>0</v>
      </c>
      <c r="V16">
        <f t="shared" si="6"/>
        <v>1</v>
      </c>
      <c r="W16">
        <f t="shared" si="7"/>
        <v>0</v>
      </c>
      <c r="X16">
        <f t="shared" si="8"/>
        <v>0</v>
      </c>
      <c r="AI16" s="30" t="s">
        <v>203</v>
      </c>
      <c r="AJ16" s="5">
        <f>Artigos!X34</f>
        <v>5</v>
      </c>
      <c r="AK16" s="5">
        <f>(AJ16*100)/AJ19</f>
        <v>9.433962264150944</v>
      </c>
    </row>
    <row r="17" spans="1:37" x14ac:dyDescent="0.25">
      <c r="A17" s="9" t="s">
        <v>1</v>
      </c>
      <c r="B17" s="18" t="s">
        <v>163</v>
      </c>
      <c r="D17" s="5">
        <f t="shared" si="0"/>
        <v>0</v>
      </c>
      <c r="E17" s="5">
        <f t="shared" si="1"/>
        <v>1</v>
      </c>
      <c r="P17" s="12" t="s">
        <v>72</v>
      </c>
      <c r="Q17" s="3">
        <v>2018</v>
      </c>
      <c r="R17">
        <f t="shared" si="2"/>
        <v>0</v>
      </c>
      <c r="S17">
        <f t="shared" si="3"/>
        <v>0</v>
      </c>
      <c r="T17">
        <f t="shared" si="4"/>
        <v>0</v>
      </c>
      <c r="U17">
        <v>0</v>
      </c>
      <c r="V17">
        <f t="shared" si="6"/>
        <v>0</v>
      </c>
      <c r="W17">
        <f t="shared" si="7"/>
        <v>0</v>
      </c>
      <c r="X17">
        <f t="shared" si="8"/>
        <v>0</v>
      </c>
      <c r="AI17" s="30" t="s">
        <v>204</v>
      </c>
      <c r="AJ17" s="5">
        <f>Artigos!AJ34</f>
        <v>10</v>
      </c>
      <c r="AK17" s="5">
        <f>(AJ17*100)/AJ19</f>
        <v>18.867924528301888</v>
      </c>
    </row>
    <row r="18" spans="1:37" x14ac:dyDescent="0.25">
      <c r="A18" s="9" t="s">
        <v>1</v>
      </c>
      <c r="B18" s="18" t="s">
        <v>162</v>
      </c>
      <c r="D18" s="5">
        <f t="shared" si="0"/>
        <v>1</v>
      </c>
      <c r="E18" s="5">
        <f t="shared" si="1"/>
        <v>0</v>
      </c>
      <c r="P18" s="3" t="s">
        <v>75</v>
      </c>
      <c r="Q18" s="3">
        <v>2014</v>
      </c>
      <c r="R18">
        <f t="shared" si="2"/>
        <v>0</v>
      </c>
      <c r="S18">
        <f t="shared" si="3"/>
        <v>1</v>
      </c>
      <c r="T18">
        <f t="shared" si="4"/>
        <v>0</v>
      </c>
      <c r="U18">
        <f t="shared" si="5"/>
        <v>0</v>
      </c>
      <c r="V18">
        <f t="shared" si="6"/>
        <v>0</v>
      </c>
      <c r="W18">
        <f t="shared" si="7"/>
        <v>0</v>
      </c>
      <c r="X18">
        <f t="shared" si="8"/>
        <v>0</v>
      </c>
      <c r="AI18" s="30" t="s">
        <v>143</v>
      </c>
      <c r="AJ18" s="5">
        <f>Artigos!AL34</f>
        <v>12</v>
      </c>
      <c r="AK18" s="5">
        <f>(AJ18*100)/AJ19</f>
        <v>22.641509433962263</v>
      </c>
    </row>
    <row r="19" spans="1:37" x14ac:dyDescent="0.25">
      <c r="A19" s="9" t="s">
        <v>1</v>
      </c>
      <c r="B19" s="18" t="s">
        <v>163</v>
      </c>
      <c r="D19" s="5">
        <f t="shared" si="0"/>
        <v>0</v>
      </c>
      <c r="E19" s="5">
        <f t="shared" si="1"/>
        <v>1</v>
      </c>
      <c r="P19" s="11" t="s">
        <v>78</v>
      </c>
      <c r="Q19" s="3">
        <v>2006</v>
      </c>
      <c r="R19">
        <v>0</v>
      </c>
      <c r="S19">
        <f t="shared" si="3"/>
        <v>0</v>
      </c>
      <c r="T19">
        <f t="shared" si="4"/>
        <v>0</v>
      </c>
      <c r="U19">
        <f t="shared" si="5"/>
        <v>0</v>
      </c>
      <c r="V19">
        <f t="shared" si="6"/>
        <v>0</v>
      </c>
      <c r="W19">
        <f t="shared" si="7"/>
        <v>0</v>
      </c>
      <c r="X19">
        <f t="shared" si="8"/>
        <v>0</v>
      </c>
      <c r="AJ19">
        <f>SUM(AJ2:AJ18)</f>
        <v>53</v>
      </c>
    </row>
    <row r="20" spans="1:37" x14ac:dyDescent="0.25">
      <c r="A20" s="9" t="s">
        <v>2</v>
      </c>
      <c r="B20" s="18" t="s">
        <v>162</v>
      </c>
      <c r="D20" s="5">
        <f t="shared" si="0"/>
        <v>1</v>
      </c>
      <c r="E20" s="5">
        <f t="shared" si="1"/>
        <v>0</v>
      </c>
      <c r="P20" s="3" t="s">
        <v>81</v>
      </c>
      <c r="Q20" s="3">
        <v>2019</v>
      </c>
      <c r="R20">
        <f t="shared" si="2"/>
        <v>0</v>
      </c>
      <c r="S20">
        <f t="shared" si="3"/>
        <v>0</v>
      </c>
      <c r="T20">
        <f t="shared" si="4"/>
        <v>0</v>
      </c>
      <c r="U20">
        <f t="shared" si="5"/>
        <v>0</v>
      </c>
      <c r="V20">
        <f t="shared" si="6"/>
        <v>1</v>
      </c>
      <c r="W20">
        <f t="shared" si="7"/>
        <v>0</v>
      </c>
      <c r="X20">
        <f t="shared" si="8"/>
        <v>0</v>
      </c>
    </row>
    <row r="21" spans="1:37" x14ac:dyDescent="0.25">
      <c r="A21" s="9" t="s">
        <v>2</v>
      </c>
      <c r="B21" s="18" t="s">
        <v>162</v>
      </c>
      <c r="D21" s="5">
        <f t="shared" si="0"/>
        <v>1</v>
      </c>
      <c r="E21" s="5">
        <f t="shared" si="1"/>
        <v>0</v>
      </c>
      <c r="P21" s="3" t="s">
        <v>85</v>
      </c>
      <c r="Q21" s="3">
        <v>2019</v>
      </c>
      <c r="R21">
        <f t="shared" si="2"/>
        <v>0</v>
      </c>
      <c r="S21">
        <f t="shared" si="3"/>
        <v>0</v>
      </c>
      <c r="T21">
        <f t="shared" si="4"/>
        <v>0</v>
      </c>
      <c r="U21">
        <f t="shared" si="5"/>
        <v>0</v>
      </c>
      <c r="V21">
        <f t="shared" si="6"/>
        <v>1</v>
      </c>
      <c r="W21">
        <f t="shared" si="7"/>
        <v>0</v>
      </c>
      <c r="X21">
        <f t="shared" si="8"/>
        <v>0</v>
      </c>
    </row>
    <row r="22" spans="1:37" x14ac:dyDescent="0.25">
      <c r="A22" s="9" t="s">
        <v>2</v>
      </c>
      <c r="B22" s="18" t="s">
        <v>162</v>
      </c>
      <c r="D22" s="5">
        <f t="shared" si="0"/>
        <v>1</v>
      </c>
      <c r="E22" s="5">
        <f t="shared" si="1"/>
        <v>0</v>
      </c>
      <c r="P22" s="15" t="s">
        <v>89</v>
      </c>
      <c r="Q22" s="3">
        <v>2021</v>
      </c>
      <c r="R22">
        <f t="shared" si="2"/>
        <v>0</v>
      </c>
      <c r="S22">
        <f t="shared" si="3"/>
        <v>0</v>
      </c>
      <c r="T22">
        <f t="shared" si="4"/>
        <v>0</v>
      </c>
      <c r="U22">
        <f t="shared" si="5"/>
        <v>0</v>
      </c>
      <c r="V22">
        <f t="shared" si="6"/>
        <v>0</v>
      </c>
      <c r="W22">
        <f t="shared" si="7"/>
        <v>0</v>
      </c>
      <c r="X22">
        <f t="shared" si="8"/>
        <v>1</v>
      </c>
    </row>
    <row r="23" spans="1:37" x14ac:dyDescent="0.25">
      <c r="A23" s="9" t="s">
        <v>2</v>
      </c>
      <c r="B23" s="18" t="s">
        <v>163</v>
      </c>
      <c r="D23" s="5">
        <f t="shared" si="0"/>
        <v>0</v>
      </c>
      <c r="E23" s="5">
        <f t="shared" si="1"/>
        <v>1</v>
      </c>
      <c r="P23" s="12" t="s">
        <v>93</v>
      </c>
      <c r="Q23" s="3">
        <v>2020</v>
      </c>
      <c r="R23">
        <f t="shared" si="2"/>
        <v>0</v>
      </c>
      <c r="S23">
        <f t="shared" si="3"/>
        <v>0</v>
      </c>
      <c r="T23">
        <f t="shared" si="4"/>
        <v>0</v>
      </c>
      <c r="U23">
        <f t="shared" si="5"/>
        <v>0</v>
      </c>
      <c r="V23">
        <f t="shared" si="6"/>
        <v>0</v>
      </c>
      <c r="W23">
        <v>0</v>
      </c>
      <c r="X23">
        <f t="shared" si="8"/>
        <v>0</v>
      </c>
    </row>
    <row r="24" spans="1:37" x14ac:dyDescent="0.25">
      <c r="A24" s="9" t="s">
        <v>2</v>
      </c>
      <c r="B24" s="18" t="s">
        <v>162</v>
      </c>
      <c r="D24" s="5">
        <f t="shared" si="0"/>
        <v>1</v>
      </c>
      <c r="E24" s="5">
        <f t="shared" si="1"/>
        <v>0</v>
      </c>
      <c r="P24" s="6" t="s">
        <v>96</v>
      </c>
      <c r="Q24" s="3">
        <v>2019</v>
      </c>
      <c r="R24">
        <f t="shared" si="2"/>
        <v>0</v>
      </c>
      <c r="S24">
        <f t="shared" si="3"/>
        <v>0</v>
      </c>
      <c r="T24">
        <f t="shared" si="4"/>
        <v>0</v>
      </c>
      <c r="U24">
        <f t="shared" si="5"/>
        <v>0</v>
      </c>
      <c r="V24">
        <f t="shared" si="6"/>
        <v>1</v>
      </c>
      <c r="W24">
        <f t="shared" si="7"/>
        <v>0</v>
      </c>
      <c r="X24">
        <f t="shared" si="8"/>
        <v>0</v>
      </c>
    </row>
    <row r="25" spans="1:37" x14ac:dyDescent="0.25">
      <c r="A25" s="9" t="s">
        <v>2</v>
      </c>
      <c r="B25" s="18" t="s">
        <v>163</v>
      </c>
      <c r="D25" s="5">
        <f t="shared" si="0"/>
        <v>0</v>
      </c>
      <c r="E25" s="5">
        <f t="shared" si="1"/>
        <v>1</v>
      </c>
      <c r="P25" s="11" t="s">
        <v>99</v>
      </c>
      <c r="Q25" s="3">
        <v>2019</v>
      </c>
      <c r="R25">
        <f t="shared" si="2"/>
        <v>0</v>
      </c>
      <c r="S25">
        <f t="shared" si="3"/>
        <v>0</v>
      </c>
      <c r="T25">
        <f t="shared" si="4"/>
        <v>0</v>
      </c>
      <c r="U25">
        <f t="shared" si="5"/>
        <v>0</v>
      </c>
      <c r="V25">
        <v>0</v>
      </c>
      <c r="W25">
        <f t="shared" si="7"/>
        <v>0</v>
      </c>
      <c r="X25">
        <f t="shared" si="8"/>
        <v>0</v>
      </c>
    </row>
    <row r="26" spans="1:37" x14ac:dyDescent="0.25">
      <c r="A26" s="9" t="s">
        <v>2</v>
      </c>
      <c r="B26" s="18" t="s">
        <v>163</v>
      </c>
      <c r="D26" s="5">
        <f t="shared" si="0"/>
        <v>0</v>
      </c>
      <c r="E26" s="5">
        <f t="shared" si="1"/>
        <v>1</v>
      </c>
      <c r="P26" s="12" t="s">
        <v>102</v>
      </c>
      <c r="Q26" s="3">
        <v>2021</v>
      </c>
      <c r="R26">
        <f t="shared" si="2"/>
        <v>0</v>
      </c>
      <c r="S26">
        <f t="shared" si="3"/>
        <v>0</v>
      </c>
      <c r="T26">
        <f t="shared" si="4"/>
        <v>0</v>
      </c>
      <c r="U26">
        <f t="shared" si="5"/>
        <v>0</v>
      </c>
      <c r="V26">
        <f t="shared" si="6"/>
        <v>0</v>
      </c>
      <c r="W26">
        <f t="shared" si="7"/>
        <v>0</v>
      </c>
      <c r="X26">
        <v>0</v>
      </c>
    </row>
    <row r="27" spans="1:37" x14ac:dyDescent="0.25">
      <c r="A27" s="9" t="s">
        <v>2</v>
      </c>
      <c r="B27" s="18" t="s">
        <v>162</v>
      </c>
      <c r="D27" s="5">
        <f t="shared" si="0"/>
        <v>1</v>
      </c>
      <c r="E27" s="5">
        <f t="shared" si="1"/>
        <v>0</v>
      </c>
      <c r="P27" s="3" t="s">
        <v>105</v>
      </c>
      <c r="Q27" s="3">
        <v>2020</v>
      </c>
      <c r="R27">
        <f t="shared" si="2"/>
        <v>0</v>
      </c>
      <c r="S27">
        <f t="shared" si="3"/>
        <v>0</v>
      </c>
      <c r="T27">
        <f t="shared" si="4"/>
        <v>0</v>
      </c>
      <c r="U27">
        <f t="shared" si="5"/>
        <v>0</v>
      </c>
      <c r="V27">
        <f t="shared" si="6"/>
        <v>0</v>
      </c>
      <c r="W27">
        <f t="shared" si="7"/>
        <v>1</v>
      </c>
      <c r="X27">
        <f t="shared" si="8"/>
        <v>0</v>
      </c>
    </row>
    <row r="28" spans="1:37" x14ac:dyDescent="0.25">
      <c r="A28" s="9" t="s">
        <v>2</v>
      </c>
      <c r="B28" s="18" t="s">
        <v>163</v>
      </c>
      <c r="D28" s="5">
        <f t="shared" si="0"/>
        <v>0</v>
      </c>
      <c r="E28" s="5">
        <f t="shared" si="1"/>
        <v>1</v>
      </c>
      <c r="P28" s="12" t="s">
        <v>108</v>
      </c>
      <c r="Q28" s="3">
        <v>2015</v>
      </c>
      <c r="R28">
        <f t="shared" si="2"/>
        <v>0</v>
      </c>
      <c r="S28">
        <f t="shared" si="3"/>
        <v>0</v>
      </c>
      <c r="T28">
        <v>0</v>
      </c>
      <c r="U28">
        <f t="shared" si="5"/>
        <v>0</v>
      </c>
      <c r="V28">
        <f t="shared" si="6"/>
        <v>0</v>
      </c>
      <c r="W28">
        <f t="shared" si="7"/>
        <v>0</v>
      </c>
      <c r="X28">
        <f t="shared" si="8"/>
        <v>0</v>
      </c>
    </row>
    <row r="29" spans="1:37" x14ac:dyDescent="0.25">
      <c r="A29" s="9" t="s">
        <v>2</v>
      </c>
      <c r="B29" s="18" t="s">
        <v>163</v>
      </c>
      <c r="D29" s="5">
        <f t="shared" si="0"/>
        <v>0</v>
      </c>
      <c r="E29" s="5">
        <f t="shared" si="1"/>
        <v>1</v>
      </c>
      <c r="P29" s="12" t="s">
        <v>112</v>
      </c>
      <c r="Q29" s="3">
        <v>2014</v>
      </c>
      <c r="R29">
        <f t="shared" si="2"/>
        <v>0</v>
      </c>
      <c r="S29">
        <v>0</v>
      </c>
      <c r="T29">
        <f t="shared" si="4"/>
        <v>0</v>
      </c>
      <c r="U29">
        <f t="shared" si="5"/>
        <v>0</v>
      </c>
      <c r="V29">
        <f t="shared" si="6"/>
        <v>0</v>
      </c>
      <c r="W29">
        <f t="shared" si="7"/>
        <v>0</v>
      </c>
      <c r="X29">
        <f t="shared" si="8"/>
        <v>0</v>
      </c>
    </row>
    <row r="30" spans="1:37" x14ac:dyDescent="0.25">
      <c r="A30" s="9" t="s">
        <v>2</v>
      </c>
      <c r="B30" s="18" t="s">
        <v>162</v>
      </c>
      <c r="D30" s="5">
        <f t="shared" si="0"/>
        <v>1</v>
      </c>
      <c r="E30" s="5">
        <f t="shared" si="1"/>
        <v>0</v>
      </c>
      <c r="P30" s="3" t="s">
        <v>116</v>
      </c>
      <c r="Q30" s="3">
        <v>2020</v>
      </c>
      <c r="R30">
        <f t="shared" si="2"/>
        <v>0</v>
      </c>
      <c r="S30">
        <f t="shared" si="3"/>
        <v>0</v>
      </c>
      <c r="T30">
        <f t="shared" si="4"/>
        <v>0</v>
      </c>
      <c r="U30">
        <f t="shared" si="5"/>
        <v>0</v>
      </c>
      <c r="V30">
        <f t="shared" si="6"/>
        <v>0</v>
      </c>
      <c r="W30">
        <f t="shared" si="7"/>
        <v>1</v>
      </c>
      <c r="X30">
        <f t="shared" si="8"/>
        <v>0</v>
      </c>
    </row>
    <row r="31" spans="1:37" ht="12.75" customHeight="1" x14ac:dyDescent="0.25">
      <c r="A31" s="9" t="s">
        <v>2</v>
      </c>
      <c r="B31" s="18" t="s">
        <v>162</v>
      </c>
      <c r="D31" s="5">
        <f t="shared" si="0"/>
        <v>1</v>
      </c>
      <c r="E31" s="5">
        <f t="shared" si="1"/>
        <v>0</v>
      </c>
      <c r="P31" s="8" t="s">
        <v>120</v>
      </c>
      <c r="Q31" s="3">
        <v>2019</v>
      </c>
      <c r="R31">
        <f t="shared" si="2"/>
        <v>0</v>
      </c>
      <c r="S31">
        <f t="shared" si="3"/>
        <v>0</v>
      </c>
      <c r="T31">
        <f t="shared" si="4"/>
        <v>0</v>
      </c>
      <c r="U31">
        <f t="shared" si="5"/>
        <v>0</v>
      </c>
      <c r="V31">
        <f t="shared" si="6"/>
        <v>1</v>
      </c>
      <c r="W31">
        <f t="shared" si="7"/>
        <v>0</v>
      </c>
      <c r="X31">
        <f t="shared" si="8"/>
        <v>0</v>
      </c>
    </row>
    <row r="32" spans="1:37" x14ac:dyDescent="0.25">
      <c r="A32" s="9" t="s">
        <v>2</v>
      </c>
      <c r="B32" s="18" t="s">
        <v>162</v>
      </c>
      <c r="D32" s="5">
        <f t="shared" si="0"/>
        <v>1</v>
      </c>
      <c r="E32" s="5">
        <f t="shared" si="1"/>
        <v>0</v>
      </c>
      <c r="P32" s="15" t="s">
        <v>124</v>
      </c>
      <c r="Q32" s="3">
        <v>2020</v>
      </c>
      <c r="R32">
        <f t="shared" si="2"/>
        <v>0</v>
      </c>
      <c r="S32">
        <f t="shared" si="3"/>
        <v>0</v>
      </c>
      <c r="T32">
        <f t="shared" si="4"/>
        <v>0</v>
      </c>
      <c r="U32">
        <f t="shared" si="5"/>
        <v>0</v>
      </c>
      <c r="V32">
        <f t="shared" si="6"/>
        <v>0</v>
      </c>
      <c r="W32">
        <f t="shared" si="7"/>
        <v>1</v>
      </c>
      <c r="X32">
        <f t="shared" si="8"/>
        <v>0</v>
      </c>
    </row>
    <row r="33" spans="1:24" x14ac:dyDescent="0.25">
      <c r="A33" s="9" t="s">
        <v>2</v>
      </c>
      <c r="B33" s="18" t="s">
        <v>162</v>
      </c>
      <c r="D33" s="5">
        <f t="shared" si="0"/>
        <v>1</v>
      </c>
      <c r="E33" s="5">
        <f t="shared" si="1"/>
        <v>0</v>
      </c>
      <c r="P33" s="14" t="s">
        <v>128</v>
      </c>
      <c r="Q33" s="3">
        <v>2020</v>
      </c>
      <c r="R33">
        <f t="shared" si="2"/>
        <v>0</v>
      </c>
      <c r="S33">
        <f t="shared" si="3"/>
        <v>0</v>
      </c>
      <c r="T33">
        <f t="shared" si="4"/>
        <v>0</v>
      </c>
      <c r="U33">
        <f t="shared" si="5"/>
        <v>0</v>
      </c>
      <c r="V33">
        <f t="shared" si="6"/>
        <v>0</v>
      </c>
      <c r="W33">
        <f t="shared" si="7"/>
        <v>1</v>
      </c>
      <c r="X33">
        <f t="shared" si="8"/>
        <v>0</v>
      </c>
    </row>
    <row r="35" spans="1:24" ht="15.75" x14ac:dyDescent="0.25">
      <c r="A35" s="7" t="s">
        <v>4</v>
      </c>
      <c r="B35" s="7" t="s">
        <v>161</v>
      </c>
      <c r="C35" s="7" t="s">
        <v>154</v>
      </c>
    </row>
    <row r="36" spans="1:24" x14ac:dyDescent="0.25">
      <c r="A36" s="5" t="s">
        <v>164</v>
      </c>
      <c r="B36" s="5">
        <v>3</v>
      </c>
      <c r="C36" s="5">
        <v>1</v>
      </c>
    </row>
    <row r="37" spans="1:24" x14ac:dyDescent="0.25">
      <c r="A37" s="5" t="s">
        <v>1</v>
      </c>
      <c r="B37" s="5">
        <v>9</v>
      </c>
      <c r="C37" s="5">
        <v>5</v>
      </c>
    </row>
    <row r="38" spans="1:24" x14ac:dyDescent="0.25">
      <c r="A38" s="5" t="s">
        <v>2</v>
      </c>
      <c r="B38" s="5">
        <v>9</v>
      </c>
      <c r="C38" s="5">
        <v>5</v>
      </c>
    </row>
    <row r="42" spans="1:24" ht="15.75" x14ac:dyDescent="0.25">
      <c r="A42" s="7" t="s">
        <v>173</v>
      </c>
      <c r="B42" s="7" t="s">
        <v>168</v>
      </c>
    </row>
    <row r="43" spans="1:24" x14ac:dyDescent="0.25">
      <c r="A43" s="28" t="s">
        <v>181</v>
      </c>
      <c r="B43" s="28">
        <v>5</v>
      </c>
    </row>
    <row r="44" spans="1:24" x14ac:dyDescent="0.25">
      <c r="A44" s="29" t="s">
        <v>195</v>
      </c>
      <c r="B44" s="5">
        <v>5</v>
      </c>
    </row>
    <row r="45" spans="1:24" x14ac:dyDescent="0.25">
      <c r="A45" s="5" t="s">
        <v>177</v>
      </c>
      <c r="B45" s="5">
        <v>4</v>
      </c>
    </row>
    <row r="46" spans="1:24" x14ac:dyDescent="0.25">
      <c r="A46" s="5" t="s">
        <v>178</v>
      </c>
      <c r="B46" s="5">
        <v>4</v>
      </c>
    </row>
    <row r="47" spans="1:24" x14ac:dyDescent="0.25">
      <c r="A47" s="29" t="s">
        <v>194</v>
      </c>
      <c r="B47" s="29">
        <v>4</v>
      </c>
    </row>
    <row r="48" spans="1:24" x14ac:dyDescent="0.25">
      <c r="A48" s="5" t="s">
        <v>184</v>
      </c>
      <c r="B48" s="5">
        <v>3</v>
      </c>
    </row>
    <row r="49" spans="1:16" x14ac:dyDescent="0.25">
      <c r="A49" s="5" t="s">
        <v>186</v>
      </c>
      <c r="B49" s="5">
        <v>3</v>
      </c>
    </row>
    <row r="50" spans="1:16" x14ac:dyDescent="0.25">
      <c r="A50" s="28" t="s">
        <v>188</v>
      </c>
      <c r="B50" s="28">
        <v>3</v>
      </c>
    </row>
    <row r="51" spans="1:16" x14ac:dyDescent="0.25">
      <c r="A51" s="29" t="s">
        <v>198</v>
      </c>
      <c r="B51" s="5">
        <v>3</v>
      </c>
    </row>
    <row r="52" spans="1:16" x14ac:dyDescent="0.25">
      <c r="A52" s="5" t="s">
        <v>180</v>
      </c>
      <c r="B52" s="5">
        <v>2</v>
      </c>
    </row>
    <row r="53" spans="1:16" x14ac:dyDescent="0.25">
      <c r="A53" s="28" t="s">
        <v>182</v>
      </c>
      <c r="B53" s="28">
        <v>2</v>
      </c>
    </row>
    <row r="54" spans="1:16" x14ac:dyDescent="0.25">
      <c r="A54" s="5" t="s">
        <v>187</v>
      </c>
      <c r="B54" s="5">
        <v>2</v>
      </c>
    </row>
    <row r="55" spans="1:16" x14ac:dyDescent="0.25">
      <c r="A55" s="28" t="s">
        <v>189</v>
      </c>
      <c r="B55" s="28">
        <v>2</v>
      </c>
    </row>
    <row r="56" spans="1:16" x14ac:dyDescent="0.25">
      <c r="A56" s="28" t="s">
        <v>190</v>
      </c>
      <c r="B56" s="28">
        <v>2</v>
      </c>
    </row>
    <row r="57" spans="1:16" x14ac:dyDescent="0.25">
      <c r="A57" s="29" t="s">
        <v>192</v>
      </c>
      <c r="B57" s="5">
        <v>2</v>
      </c>
    </row>
    <row r="58" spans="1:16" x14ac:dyDescent="0.25">
      <c r="A58" s="29" t="s">
        <v>201</v>
      </c>
      <c r="B58" s="5">
        <v>2</v>
      </c>
    </row>
    <row r="59" spans="1:16" x14ac:dyDescent="0.25">
      <c r="A59" s="5" t="s">
        <v>170</v>
      </c>
      <c r="B59" s="5">
        <v>1</v>
      </c>
      <c r="O59">
        <v>21</v>
      </c>
      <c r="P59">
        <v>100</v>
      </c>
    </row>
    <row r="60" spans="1:16" x14ac:dyDescent="0.25">
      <c r="A60" s="5" t="s">
        <v>171</v>
      </c>
      <c r="B60" s="5">
        <v>1</v>
      </c>
      <c r="O60">
        <v>5</v>
      </c>
      <c r="P60">
        <f>(O60*P59)/O59</f>
        <v>23.80952380952381</v>
      </c>
    </row>
    <row r="61" spans="1:16" x14ac:dyDescent="0.25">
      <c r="A61" s="5" t="s">
        <v>183</v>
      </c>
      <c r="B61" s="5">
        <v>1</v>
      </c>
    </row>
    <row r="62" spans="1:16" x14ac:dyDescent="0.25">
      <c r="A62" s="29" t="s">
        <v>196</v>
      </c>
      <c r="B62" s="5">
        <v>1</v>
      </c>
      <c r="P62">
        <v>23.81</v>
      </c>
    </row>
    <row r="63" spans="1:16" x14ac:dyDescent="0.25">
      <c r="A63" s="29" t="s">
        <v>202</v>
      </c>
      <c r="B63" s="5">
        <v>1</v>
      </c>
      <c r="P63">
        <f>100-P62</f>
        <v>76.19</v>
      </c>
    </row>
    <row r="66" spans="1:7" ht="15.75" x14ac:dyDescent="0.25">
      <c r="A66" s="7" t="s">
        <v>210</v>
      </c>
      <c r="B66" s="7" t="s">
        <v>173</v>
      </c>
      <c r="D66" s="16" t="s">
        <v>210</v>
      </c>
      <c r="E66" s="16" t="s">
        <v>173</v>
      </c>
      <c r="F66" s="16" t="s">
        <v>165</v>
      </c>
      <c r="G66" s="16" t="s">
        <v>215</v>
      </c>
    </row>
    <row r="67" spans="1:7" x14ac:dyDescent="0.25">
      <c r="A67" s="3" t="s">
        <v>208</v>
      </c>
      <c r="B67" s="5" t="s">
        <v>178</v>
      </c>
      <c r="D67" s="44" t="s">
        <v>205</v>
      </c>
      <c r="E67" s="44" t="s">
        <v>214</v>
      </c>
      <c r="F67" s="18">
        <v>11</v>
      </c>
      <c r="G67" s="45">
        <f>(F67*100)/23</f>
        <v>47.826086956521742</v>
      </c>
    </row>
    <row r="68" spans="1:7" x14ac:dyDescent="0.25">
      <c r="A68" s="15" t="s">
        <v>208</v>
      </c>
      <c r="B68" s="28" t="s">
        <v>182</v>
      </c>
      <c r="D68" s="44" t="s">
        <v>208</v>
      </c>
      <c r="E68" s="44" t="s">
        <v>211</v>
      </c>
      <c r="F68" s="18">
        <v>6</v>
      </c>
      <c r="G68" s="45">
        <f>(F68*100)/23</f>
        <v>26.086956521739129</v>
      </c>
    </row>
    <row r="69" spans="1:7" x14ac:dyDescent="0.25">
      <c r="A69" s="3" t="s">
        <v>208</v>
      </c>
      <c r="B69" s="5" t="s">
        <v>187</v>
      </c>
      <c r="D69" s="44" t="s">
        <v>206</v>
      </c>
      <c r="E69" s="44" t="s">
        <v>213</v>
      </c>
      <c r="F69" s="18">
        <v>3</v>
      </c>
      <c r="G69" s="45">
        <f>(F69*100)/23</f>
        <v>13.043478260869565</v>
      </c>
    </row>
    <row r="70" spans="1:7" x14ac:dyDescent="0.25">
      <c r="A70" s="15" t="s">
        <v>208</v>
      </c>
      <c r="B70" s="28" t="s">
        <v>189</v>
      </c>
      <c r="D70" s="44" t="s">
        <v>209</v>
      </c>
      <c r="E70" s="44" t="s">
        <v>212</v>
      </c>
      <c r="F70" s="18">
        <v>2</v>
      </c>
      <c r="G70" s="45">
        <f>(F70*100)/23</f>
        <v>8.695652173913043</v>
      </c>
    </row>
    <row r="71" spans="1:7" x14ac:dyDescent="0.25">
      <c r="A71" s="15" t="s">
        <v>208</v>
      </c>
      <c r="B71" s="28" t="s">
        <v>190</v>
      </c>
      <c r="D71" s="44" t="s">
        <v>207</v>
      </c>
      <c r="E71" s="44" t="s">
        <v>198</v>
      </c>
      <c r="F71" s="18">
        <v>1</v>
      </c>
      <c r="G71" s="45">
        <f>(F71*100)/23</f>
        <v>4.3478260869565215</v>
      </c>
    </row>
    <row r="72" spans="1:7" x14ac:dyDescent="0.25">
      <c r="A72" s="3" t="s">
        <v>208</v>
      </c>
      <c r="B72" s="29" t="s">
        <v>192</v>
      </c>
      <c r="F72">
        <v>23</v>
      </c>
    </row>
    <row r="73" spans="1:7" x14ac:dyDescent="0.25">
      <c r="A73" s="3" t="s">
        <v>207</v>
      </c>
      <c r="B73" s="29" t="s">
        <v>198</v>
      </c>
    </row>
    <row r="74" spans="1:7" x14ac:dyDescent="0.25">
      <c r="A74" s="3" t="s">
        <v>209</v>
      </c>
      <c r="B74" s="5" t="s">
        <v>183</v>
      </c>
    </row>
    <row r="75" spans="1:7" x14ac:dyDescent="0.25">
      <c r="A75" s="3" t="s">
        <v>209</v>
      </c>
      <c r="B75" s="5" t="s">
        <v>186</v>
      </c>
    </row>
    <row r="76" spans="1:7" x14ac:dyDescent="0.25">
      <c r="A76" s="3" t="s">
        <v>206</v>
      </c>
      <c r="B76" s="5" t="s">
        <v>180</v>
      </c>
    </row>
    <row r="77" spans="1:7" x14ac:dyDescent="0.25">
      <c r="A77" s="15" t="s">
        <v>206</v>
      </c>
      <c r="B77" s="28" t="s">
        <v>188</v>
      </c>
    </row>
    <row r="78" spans="1:7" x14ac:dyDescent="0.25">
      <c r="A78" s="3" t="s">
        <v>206</v>
      </c>
      <c r="B78" s="29" t="s">
        <v>201</v>
      </c>
    </row>
    <row r="79" spans="1:7" x14ac:dyDescent="0.25">
      <c r="A79" s="3" t="s">
        <v>205</v>
      </c>
      <c r="B79" s="5" t="s">
        <v>170</v>
      </c>
    </row>
    <row r="80" spans="1:7" x14ac:dyDescent="0.25">
      <c r="A80" s="3" t="s">
        <v>205</v>
      </c>
      <c r="B80" s="5" t="s">
        <v>171</v>
      </c>
    </row>
    <row r="81" spans="1:2" x14ac:dyDescent="0.25">
      <c r="A81" s="12" t="s">
        <v>205</v>
      </c>
      <c r="B81" s="31" t="s">
        <v>176</v>
      </c>
    </row>
    <row r="82" spans="1:2" x14ac:dyDescent="0.25">
      <c r="A82" s="3" t="s">
        <v>205</v>
      </c>
      <c r="B82" s="5" t="s">
        <v>177</v>
      </c>
    </row>
    <row r="83" spans="1:2" x14ac:dyDescent="0.25">
      <c r="A83" s="15" t="s">
        <v>205</v>
      </c>
      <c r="B83" s="28" t="s">
        <v>181</v>
      </c>
    </row>
    <row r="84" spans="1:2" x14ac:dyDescent="0.25">
      <c r="A84" s="3" t="s">
        <v>205</v>
      </c>
      <c r="B84" s="5" t="s">
        <v>184</v>
      </c>
    </row>
    <row r="85" spans="1:2" x14ac:dyDescent="0.25">
      <c r="A85" s="12" t="s">
        <v>205</v>
      </c>
      <c r="B85" s="31" t="s">
        <v>185</v>
      </c>
    </row>
    <row r="86" spans="1:2" x14ac:dyDescent="0.25">
      <c r="A86" s="3" t="s">
        <v>205</v>
      </c>
      <c r="B86" s="29" t="s">
        <v>194</v>
      </c>
    </row>
    <row r="87" spans="1:2" x14ac:dyDescent="0.25">
      <c r="A87" s="3" t="s">
        <v>205</v>
      </c>
      <c r="B87" s="29" t="s">
        <v>195</v>
      </c>
    </row>
    <row r="88" spans="1:2" x14ac:dyDescent="0.25">
      <c r="A88" s="3" t="s">
        <v>205</v>
      </c>
      <c r="B88" s="29" t="s">
        <v>196</v>
      </c>
    </row>
    <row r="89" spans="1:2" x14ac:dyDescent="0.25">
      <c r="A89" s="3" t="s">
        <v>205</v>
      </c>
      <c r="B89" s="29" t="s">
        <v>202</v>
      </c>
    </row>
  </sheetData>
  <autoFilter ref="Q1:Q73"/>
  <sortState ref="A67:B89">
    <sortCondition ref="A67"/>
  </sortState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B12" sqref="B12"/>
    </sheetView>
  </sheetViews>
  <sheetFormatPr defaultRowHeight="15" x14ac:dyDescent="0.25"/>
  <cols>
    <col min="2" max="2" width="112.85546875" bestFit="1" customWidth="1"/>
  </cols>
  <sheetData>
    <row r="2" spans="1:2" x14ac:dyDescent="0.25">
      <c r="A2" s="40" t="s">
        <v>9</v>
      </c>
      <c r="B2" s="40" t="s">
        <v>10</v>
      </c>
    </row>
    <row r="3" spans="1:2" x14ac:dyDescent="0.25">
      <c r="A3" s="40" t="s">
        <v>17</v>
      </c>
      <c r="B3" s="40" t="s">
        <v>11</v>
      </c>
    </row>
    <row r="4" spans="1:2" x14ac:dyDescent="0.25">
      <c r="A4" s="40" t="s">
        <v>18</v>
      </c>
      <c r="B4" s="40" t="s">
        <v>12</v>
      </c>
    </row>
    <row r="6" spans="1:2" x14ac:dyDescent="0.25">
      <c r="A6" s="41" t="s">
        <v>19</v>
      </c>
      <c r="B6" s="41" t="s">
        <v>13</v>
      </c>
    </row>
    <row r="7" spans="1:2" x14ac:dyDescent="0.25">
      <c r="A7" s="41" t="s">
        <v>20</v>
      </c>
      <c r="B7" s="41" t="s">
        <v>14</v>
      </c>
    </row>
    <row r="8" spans="1:2" x14ac:dyDescent="0.25">
      <c r="A8" s="41" t="s">
        <v>21</v>
      </c>
      <c r="B8" s="41" t="s">
        <v>15</v>
      </c>
    </row>
    <row r="9" spans="1:2" x14ac:dyDescent="0.25">
      <c r="A9" s="41" t="s">
        <v>22</v>
      </c>
      <c r="B9" s="41" t="s">
        <v>16</v>
      </c>
    </row>
    <row r="10" spans="1:2" ht="30" x14ac:dyDescent="0.25">
      <c r="A10" s="41" t="s">
        <v>23</v>
      </c>
      <c r="B10" s="42" t="s">
        <v>217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5" x14ac:dyDescent="0.25"/>
  <cols>
    <col min="1" max="1" width="11.7109375" bestFit="1" customWidth="1"/>
    <col min="2" max="2" width="55" customWidth="1"/>
  </cols>
  <sheetData>
    <row r="1" spans="1:2" ht="30.75" customHeight="1" x14ac:dyDescent="0.25">
      <c r="A1" t="s">
        <v>216</v>
      </c>
      <c r="B1" s="1" t="s">
        <v>0</v>
      </c>
    </row>
    <row r="2" spans="1:2" ht="93" x14ac:dyDescent="0.25">
      <c r="A2" t="s">
        <v>2</v>
      </c>
      <c r="B2" s="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Artigos</vt:lpstr>
      <vt:lpstr>Gráficos</vt:lpstr>
      <vt:lpstr>Critérios</vt:lpstr>
      <vt:lpstr>String de busca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2021-06-19T17:37:43Z</dcterms:created>
  <dcterms:modified xsi:type="dcterms:W3CDTF">2021-06-29T20:09:40Z</dcterms:modified>
</cp:coreProperties>
</file>