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duardo/projects/personal/fingering-diagram/"/>
    </mc:Choice>
  </mc:AlternateContent>
  <xr:revisionPtr revIDLastSave="0" documentId="13_ncr:1_{640FF0CD-9ECC-FD4A-B9F7-2DA860C560D4}" xr6:coauthVersionLast="45" xr6:coauthVersionMax="45" xr10:uidLastSave="{00000000-0000-0000-0000-000000000000}"/>
  <bookViews>
    <workbookView xWindow="34460" yWindow="1980" windowWidth="33600" windowHeight="18880" activeTab="1" xr2:uid="{851DC363-32CE-4241-A25E-21E01B6D35D5}"/>
  </bookViews>
  <sheets>
    <sheet name="Sections" sheetId="6" r:id="rId1"/>
    <sheet name="Flute Standard Fingering" sheetId="2" r:id="rId2"/>
    <sheet name="Flute Alternative Fingering" sheetId="3" r:id="rId3"/>
    <sheet name="Recorder Fingering" sheetId="5" r:id="rId4"/>
  </sheets>
  <definedNames>
    <definedName name="_xlnm._FilterDatabase" localSheetId="1" hidden="1">'Flute Standard Fingering'!$A$1:$U$53</definedName>
    <definedName name="_xlnm._FilterDatabase" localSheetId="3" hidden="1">'Recorder Fingering'!$A$1:$M$34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R35" i="5" l="1"/>
  <c r="R36" i="5"/>
  <c r="R34" i="5"/>
  <c r="R33" i="5"/>
  <c r="R32" i="5"/>
  <c r="R31" i="5"/>
  <c r="R30" i="5"/>
  <c r="R29" i="5"/>
  <c r="R28" i="5"/>
  <c r="R27" i="5"/>
  <c r="R26" i="5"/>
  <c r="R25" i="5"/>
  <c r="R24" i="5"/>
  <c r="R23" i="5"/>
  <c r="R22" i="5"/>
  <c r="R21" i="5"/>
  <c r="R20" i="5"/>
  <c r="R19" i="5"/>
  <c r="R18" i="5"/>
  <c r="R17" i="5"/>
  <c r="R16" i="5"/>
  <c r="R15" i="5"/>
  <c r="R14" i="5"/>
  <c r="R13" i="5"/>
  <c r="R12" i="5"/>
  <c r="R11" i="5"/>
  <c r="R10" i="5"/>
  <c r="R9" i="5"/>
  <c r="R8" i="5"/>
  <c r="R7" i="5"/>
  <c r="R6" i="5"/>
  <c r="R5" i="5"/>
  <c r="R4" i="5"/>
  <c r="R3" i="5"/>
  <c r="D8" i="6"/>
  <c r="C8" i="6"/>
  <c r="C7" i="6"/>
  <c r="C9" i="6" l="1"/>
  <c r="D9" i="6" s="1"/>
  <c r="S27" i="5"/>
  <c r="S15" i="5"/>
  <c r="S3" i="5"/>
  <c r="S28" i="5" l="1"/>
  <c r="S29" i="5" s="1"/>
  <c r="S30" i="5" s="1"/>
  <c r="S31" i="5" s="1"/>
  <c r="S32" i="5" s="1"/>
  <c r="S33" i="5" s="1"/>
  <c r="S34" i="5" s="1"/>
  <c r="S35" i="5" s="1"/>
  <c r="S36" i="5" s="1"/>
  <c r="S4" i="5"/>
  <c r="S5" i="5" s="1"/>
  <c r="S6" i="5" s="1"/>
  <c r="S7" i="5" s="1"/>
  <c r="S8" i="5" s="1"/>
  <c r="S9" i="5" s="1"/>
  <c r="S10" i="5" s="1"/>
  <c r="S11" i="5" s="1"/>
  <c r="S12" i="5" s="1"/>
  <c r="S13" i="5" s="1"/>
  <c r="S14" i="5" s="1"/>
  <c r="C3" i="6"/>
  <c r="C4" i="6" s="1"/>
  <c r="C5" i="6" s="1"/>
  <c r="D2" i="6"/>
  <c r="D3" i="6"/>
  <c r="S16" i="5"/>
  <c r="S17" i="5" s="1"/>
  <c r="S18" i="5" s="1"/>
  <c r="S19" i="5" s="1"/>
  <c r="S20" i="5" s="1"/>
  <c r="S21" i="5" s="1"/>
  <c r="S22" i="5" s="1"/>
  <c r="S23" i="5" s="1"/>
  <c r="S24" i="5" s="1"/>
  <c r="S25" i="5" s="1"/>
  <c r="S26" i="5" s="1"/>
  <c r="Y49" i="2"/>
  <c r="Y48" i="2"/>
  <c r="Y47" i="2"/>
  <c r="Y46" i="2"/>
  <c r="Y45" i="2"/>
  <c r="Y44" i="2"/>
  <c r="Y43" i="2"/>
  <c r="Y42" i="2"/>
  <c r="Y41" i="2"/>
  <c r="Y40" i="2"/>
  <c r="Z40" i="2" s="1"/>
  <c r="Y39" i="2"/>
  <c r="Y38" i="2"/>
  <c r="Y37" i="2"/>
  <c r="Y36" i="2"/>
  <c r="Y35" i="2"/>
  <c r="Y34" i="2"/>
  <c r="Y33" i="2"/>
  <c r="Y32" i="2"/>
  <c r="Y31" i="2"/>
  <c r="Y30" i="2"/>
  <c r="Y29" i="2"/>
  <c r="Y28" i="2"/>
  <c r="Z28" i="2" s="1"/>
  <c r="Y27" i="2"/>
  <c r="Y26" i="2"/>
  <c r="Y25" i="2"/>
  <c r="Y24" i="2"/>
  <c r="Y23" i="2"/>
  <c r="Y22" i="2"/>
  <c r="Y21" i="2"/>
  <c r="Y20" i="2"/>
  <c r="Y19" i="2"/>
  <c r="Y18" i="2"/>
  <c r="Y17" i="2"/>
  <c r="Y16" i="2"/>
  <c r="Z16" i="2" s="1"/>
  <c r="Z17" i="2" s="1"/>
  <c r="Y15" i="2"/>
  <c r="Y14" i="2"/>
  <c r="Y13" i="2"/>
  <c r="Y12" i="2"/>
  <c r="Y11" i="2"/>
  <c r="Y10" i="2"/>
  <c r="Y9" i="2"/>
  <c r="Y8" i="2"/>
  <c r="Y7" i="2"/>
  <c r="Y6" i="2"/>
  <c r="Y5" i="2"/>
  <c r="Y4" i="2"/>
  <c r="Y3" i="2"/>
  <c r="Z3" i="2" s="1"/>
  <c r="Y2" i="2"/>
  <c r="Z29" i="2" l="1"/>
  <c r="Z30" i="2" s="1"/>
  <c r="Z31" i="2" s="1"/>
  <c r="Z32" i="2" s="1"/>
  <c r="Z33" i="2" s="1"/>
  <c r="Z34" i="2" s="1"/>
  <c r="Z35" i="2" s="1"/>
  <c r="Z36" i="2" s="1"/>
  <c r="Z37" i="2" s="1"/>
  <c r="Z38" i="2" s="1"/>
  <c r="Z39" i="2" s="1"/>
  <c r="Z41" i="2"/>
  <c r="Z42" i="2" s="1"/>
  <c r="Z43" i="2" s="1"/>
  <c r="Z44" i="2" s="1"/>
  <c r="Z45" i="2" s="1"/>
  <c r="Z46" i="2" s="1"/>
  <c r="Z47" i="2" s="1"/>
  <c r="Z48" i="2" s="1"/>
  <c r="Z49" i="2" s="1"/>
  <c r="Z4" i="2"/>
  <c r="Z5" i="2" s="1"/>
  <c r="Z6" i="2" s="1"/>
  <c r="Z7" i="2" s="1"/>
  <c r="Z8" i="2" s="1"/>
  <c r="Z9" i="2" s="1"/>
  <c r="Z10" i="2" s="1"/>
  <c r="Z11" i="2" s="1"/>
  <c r="Z12" i="2" s="1"/>
  <c r="Z13" i="2" s="1"/>
  <c r="Z14" i="2" s="1"/>
  <c r="Z15" i="2" s="1"/>
  <c r="Z18" i="2"/>
  <c r="Z19" i="2" s="1"/>
  <c r="Z20" i="2" s="1"/>
  <c r="Z21" i="2" s="1"/>
  <c r="Z22" i="2" s="1"/>
  <c r="Z23" i="2" s="1"/>
  <c r="Z24" i="2" s="1"/>
  <c r="Z25" i="2" s="1"/>
  <c r="Z26" i="2" s="1"/>
  <c r="Z27" i="2" s="1"/>
  <c r="D4" i="6"/>
  <c r="C6" i="6"/>
  <c r="D5" i="6"/>
  <c r="AU53" i="3"/>
  <c r="AT53" i="3"/>
  <c r="AS53" i="3"/>
  <c r="AR53" i="3"/>
  <c r="AQ53" i="3"/>
  <c r="AP53" i="3"/>
  <c r="AO53" i="3"/>
  <c r="AN53" i="3"/>
  <c r="AM53" i="3"/>
  <c r="AL53" i="3"/>
  <c r="AK53" i="3"/>
  <c r="AJ53" i="3"/>
  <c r="AI53" i="3"/>
  <c r="AH53" i="3"/>
  <c r="AG53" i="3"/>
  <c r="AF53" i="3"/>
  <c r="AE53" i="3"/>
  <c r="AD53" i="3"/>
  <c r="AU52" i="3"/>
  <c r="AT52" i="3"/>
  <c r="AS52" i="3"/>
  <c r="AR52" i="3"/>
  <c r="AQ52" i="3"/>
  <c r="AP52" i="3"/>
  <c r="AO52" i="3"/>
  <c r="AN52" i="3"/>
  <c r="AM52" i="3"/>
  <c r="AL52" i="3"/>
  <c r="AK52" i="3"/>
  <c r="AJ52" i="3"/>
  <c r="AI52" i="3"/>
  <c r="AH52" i="3"/>
  <c r="AG52" i="3"/>
  <c r="AF52" i="3"/>
  <c r="AE52" i="3"/>
  <c r="AD52" i="3"/>
  <c r="AU51" i="3"/>
  <c r="AT51" i="3"/>
  <c r="AS51" i="3"/>
  <c r="AR51" i="3"/>
  <c r="AQ51" i="3"/>
  <c r="AP51" i="3"/>
  <c r="AO51" i="3"/>
  <c r="AN51" i="3"/>
  <c r="AM51" i="3"/>
  <c r="AL51" i="3"/>
  <c r="AK51" i="3"/>
  <c r="AJ51" i="3"/>
  <c r="AI51" i="3"/>
  <c r="AH51" i="3"/>
  <c r="AG51" i="3"/>
  <c r="AF51" i="3"/>
  <c r="AE51" i="3"/>
  <c r="AD51" i="3"/>
  <c r="AU50" i="3"/>
  <c r="AT50" i="3"/>
  <c r="AS50" i="3"/>
  <c r="AR50" i="3"/>
  <c r="AQ50" i="3"/>
  <c r="AP50" i="3"/>
  <c r="AO50" i="3"/>
  <c r="AN50" i="3"/>
  <c r="AM50" i="3"/>
  <c r="AL50" i="3"/>
  <c r="AK50" i="3"/>
  <c r="AJ50" i="3"/>
  <c r="AI50" i="3"/>
  <c r="AH50" i="3"/>
  <c r="AG50" i="3"/>
  <c r="AF50" i="3"/>
  <c r="AE50" i="3"/>
  <c r="AD50" i="3"/>
  <c r="AU49" i="3"/>
  <c r="AT49" i="3"/>
  <c r="AS49" i="3"/>
  <c r="AR49" i="3"/>
  <c r="AQ49" i="3"/>
  <c r="AP49" i="3"/>
  <c r="AO49" i="3"/>
  <c r="AN49" i="3"/>
  <c r="AM49" i="3"/>
  <c r="AL49" i="3"/>
  <c r="AK49" i="3"/>
  <c r="AJ49" i="3"/>
  <c r="AI49" i="3"/>
  <c r="AH49" i="3"/>
  <c r="AG49" i="3"/>
  <c r="AF49" i="3"/>
  <c r="AE49" i="3"/>
  <c r="AD49" i="3"/>
  <c r="AU48" i="3"/>
  <c r="AT48" i="3"/>
  <c r="AS48" i="3"/>
  <c r="AR48" i="3"/>
  <c r="AQ48" i="3"/>
  <c r="AP48" i="3"/>
  <c r="AO48" i="3"/>
  <c r="AN48" i="3"/>
  <c r="AM48" i="3"/>
  <c r="AL48" i="3"/>
  <c r="AK48" i="3"/>
  <c r="AJ48" i="3"/>
  <c r="AI48" i="3"/>
  <c r="AH48" i="3"/>
  <c r="AG48" i="3"/>
  <c r="AF48" i="3"/>
  <c r="AE48" i="3"/>
  <c r="AD48" i="3"/>
  <c r="AU47" i="3"/>
  <c r="AT47" i="3"/>
  <c r="AS47" i="3"/>
  <c r="AR47" i="3"/>
  <c r="AQ47" i="3"/>
  <c r="AP47" i="3"/>
  <c r="AO47" i="3"/>
  <c r="AN47" i="3"/>
  <c r="AM47" i="3"/>
  <c r="AL47" i="3"/>
  <c r="AK47" i="3"/>
  <c r="AJ47" i="3"/>
  <c r="AI47" i="3"/>
  <c r="AH47" i="3"/>
  <c r="AG47" i="3"/>
  <c r="AF47" i="3"/>
  <c r="AE47" i="3"/>
  <c r="AD47" i="3"/>
  <c r="AU46" i="3"/>
  <c r="AT46" i="3"/>
  <c r="AS46" i="3"/>
  <c r="AR46" i="3"/>
  <c r="AQ46" i="3"/>
  <c r="AP46" i="3"/>
  <c r="AO46" i="3"/>
  <c r="AN46" i="3"/>
  <c r="AM46" i="3"/>
  <c r="AL46" i="3"/>
  <c r="AK46" i="3"/>
  <c r="AJ46" i="3"/>
  <c r="AI46" i="3"/>
  <c r="AH46" i="3"/>
  <c r="AG46" i="3"/>
  <c r="AF46" i="3"/>
  <c r="AE46" i="3"/>
  <c r="AD46" i="3"/>
  <c r="AU45" i="3"/>
  <c r="AT45" i="3"/>
  <c r="AS45" i="3"/>
  <c r="AR45" i="3"/>
  <c r="AQ45" i="3"/>
  <c r="AP45" i="3"/>
  <c r="AO45" i="3"/>
  <c r="AN45" i="3"/>
  <c r="AM45" i="3"/>
  <c r="AL45" i="3"/>
  <c r="AK45" i="3"/>
  <c r="AJ45" i="3"/>
  <c r="AI45" i="3"/>
  <c r="AH45" i="3"/>
  <c r="AG45" i="3"/>
  <c r="AF45" i="3"/>
  <c r="AE45" i="3"/>
  <c r="AD45" i="3"/>
  <c r="AU44" i="3"/>
  <c r="AT44" i="3"/>
  <c r="AS44" i="3"/>
  <c r="AR44" i="3"/>
  <c r="AQ44" i="3"/>
  <c r="AP44" i="3"/>
  <c r="AO44" i="3"/>
  <c r="AN44" i="3"/>
  <c r="AM44" i="3"/>
  <c r="AL44" i="3"/>
  <c r="AK44" i="3"/>
  <c r="AJ44" i="3"/>
  <c r="AI44" i="3"/>
  <c r="AH44" i="3"/>
  <c r="AG44" i="3"/>
  <c r="AF44" i="3"/>
  <c r="AE44" i="3"/>
  <c r="AD44" i="3"/>
  <c r="AU43" i="3"/>
  <c r="AT43" i="3"/>
  <c r="AS43" i="3"/>
  <c r="AR43" i="3"/>
  <c r="AQ43" i="3"/>
  <c r="AP43" i="3"/>
  <c r="AO43" i="3"/>
  <c r="AN43" i="3"/>
  <c r="AM43" i="3"/>
  <c r="AL43" i="3"/>
  <c r="AK43" i="3"/>
  <c r="AJ43" i="3"/>
  <c r="AI43" i="3"/>
  <c r="AH43" i="3"/>
  <c r="AG43" i="3"/>
  <c r="AF43" i="3"/>
  <c r="AE43" i="3"/>
  <c r="AD43" i="3"/>
  <c r="AU42" i="3"/>
  <c r="AT42" i="3"/>
  <c r="AS42" i="3"/>
  <c r="AR42" i="3"/>
  <c r="AQ42" i="3"/>
  <c r="AP42" i="3"/>
  <c r="AO42" i="3"/>
  <c r="AN42" i="3"/>
  <c r="AM42" i="3"/>
  <c r="AL42" i="3"/>
  <c r="AK42" i="3"/>
  <c r="AJ42" i="3"/>
  <c r="AI42" i="3"/>
  <c r="AH42" i="3"/>
  <c r="AG42" i="3"/>
  <c r="AF42" i="3"/>
  <c r="AE42" i="3"/>
  <c r="AD42" i="3"/>
  <c r="AU41" i="3"/>
  <c r="AT41" i="3"/>
  <c r="AS41" i="3"/>
  <c r="AR41" i="3"/>
  <c r="AQ41" i="3"/>
  <c r="AP41" i="3"/>
  <c r="AO41" i="3"/>
  <c r="AN41" i="3"/>
  <c r="AM41" i="3"/>
  <c r="AL41" i="3"/>
  <c r="AK41" i="3"/>
  <c r="AJ41" i="3"/>
  <c r="AI41" i="3"/>
  <c r="AH41" i="3"/>
  <c r="AG41" i="3"/>
  <c r="AF41" i="3"/>
  <c r="AE41" i="3"/>
  <c r="AD41" i="3"/>
  <c r="AU40" i="3"/>
  <c r="AT40" i="3"/>
  <c r="AS40" i="3"/>
  <c r="AR40" i="3"/>
  <c r="AQ40" i="3"/>
  <c r="AP40" i="3"/>
  <c r="AO40" i="3"/>
  <c r="AN40" i="3"/>
  <c r="AM40" i="3"/>
  <c r="AL40" i="3"/>
  <c r="AK40" i="3"/>
  <c r="AJ40" i="3"/>
  <c r="AI40" i="3"/>
  <c r="AH40" i="3"/>
  <c r="AG40" i="3"/>
  <c r="AF40" i="3"/>
  <c r="AE40" i="3"/>
  <c r="AD40" i="3"/>
  <c r="AU39" i="3"/>
  <c r="AT39" i="3"/>
  <c r="AS39" i="3"/>
  <c r="AR39" i="3"/>
  <c r="AQ39" i="3"/>
  <c r="AP39" i="3"/>
  <c r="AO39" i="3"/>
  <c r="AN39" i="3"/>
  <c r="AM39" i="3"/>
  <c r="AL39" i="3"/>
  <c r="AK39" i="3"/>
  <c r="AJ39" i="3"/>
  <c r="AI39" i="3"/>
  <c r="AH39" i="3"/>
  <c r="AG39" i="3"/>
  <c r="AF39" i="3"/>
  <c r="AE39" i="3"/>
  <c r="AD39" i="3"/>
  <c r="AU38" i="3"/>
  <c r="AT38" i="3"/>
  <c r="AS38" i="3"/>
  <c r="AR38" i="3"/>
  <c r="AQ38" i="3"/>
  <c r="AP38" i="3"/>
  <c r="AO38" i="3"/>
  <c r="AN38" i="3"/>
  <c r="AM38" i="3"/>
  <c r="AL38" i="3"/>
  <c r="AK38" i="3"/>
  <c r="AJ38" i="3"/>
  <c r="AI38" i="3"/>
  <c r="AH38" i="3"/>
  <c r="AG38" i="3"/>
  <c r="AF38" i="3"/>
  <c r="AE38" i="3"/>
  <c r="AD38" i="3"/>
  <c r="AU37" i="3"/>
  <c r="AT37" i="3"/>
  <c r="AS37" i="3"/>
  <c r="AR37" i="3"/>
  <c r="AQ37" i="3"/>
  <c r="AP37" i="3"/>
  <c r="AO37" i="3"/>
  <c r="AN37" i="3"/>
  <c r="AM37" i="3"/>
  <c r="AL37" i="3"/>
  <c r="AK37" i="3"/>
  <c r="AJ37" i="3"/>
  <c r="AI37" i="3"/>
  <c r="AH37" i="3"/>
  <c r="AG37" i="3"/>
  <c r="AF37" i="3"/>
  <c r="AE37" i="3"/>
  <c r="AD37" i="3"/>
  <c r="AU36" i="3"/>
  <c r="AT36" i="3"/>
  <c r="AS36" i="3"/>
  <c r="AR36" i="3"/>
  <c r="AQ36" i="3"/>
  <c r="AP36" i="3"/>
  <c r="AO36" i="3"/>
  <c r="AN36" i="3"/>
  <c r="AM36" i="3"/>
  <c r="AL36" i="3"/>
  <c r="AK36" i="3"/>
  <c r="AJ36" i="3"/>
  <c r="AI36" i="3"/>
  <c r="AH36" i="3"/>
  <c r="AG36" i="3"/>
  <c r="AF36" i="3"/>
  <c r="AE36" i="3"/>
  <c r="AD36" i="3"/>
  <c r="AU35" i="3"/>
  <c r="AT35" i="3"/>
  <c r="AS35" i="3"/>
  <c r="AR35" i="3"/>
  <c r="AQ35" i="3"/>
  <c r="AP35" i="3"/>
  <c r="AO35" i="3"/>
  <c r="AN35" i="3"/>
  <c r="AM35" i="3"/>
  <c r="AL35" i="3"/>
  <c r="AK35" i="3"/>
  <c r="AJ35" i="3"/>
  <c r="AI35" i="3"/>
  <c r="AH35" i="3"/>
  <c r="AG35" i="3"/>
  <c r="AF35" i="3"/>
  <c r="AE35" i="3"/>
  <c r="AD35" i="3"/>
  <c r="AU34" i="3"/>
  <c r="AT34" i="3"/>
  <c r="AS34" i="3"/>
  <c r="AR34" i="3"/>
  <c r="AQ34" i="3"/>
  <c r="AP34" i="3"/>
  <c r="AO34" i="3"/>
  <c r="AN34" i="3"/>
  <c r="AM34" i="3"/>
  <c r="AL34" i="3"/>
  <c r="AK34" i="3"/>
  <c r="AJ34" i="3"/>
  <c r="AI34" i="3"/>
  <c r="AH34" i="3"/>
  <c r="AG34" i="3"/>
  <c r="AF34" i="3"/>
  <c r="AE34" i="3"/>
  <c r="AD34" i="3"/>
  <c r="AU33" i="3"/>
  <c r="AT33" i="3"/>
  <c r="AS33" i="3"/>
  <c r="AR33" i="3"/>
  <c r="AQ33" i="3"/>
  <c r="AP33" i="3"/>
  <c r="AO33" i="3"/>
  <c r="AN33" i="3"/>
  <c r="AM33" i="3"/>
  <c r="AL33" i="3"/>
  <c r="AK33" i="3"/>
  <c r="AJ33" i="3"/>
  <c r="AI33" i="3"/>
  <c r="AH33" i="3"/>
  <c r="AG33" i="3"/>
  <c r="AF33" i="3"/>
  <c r="AE33" i="3"/>
  <c r="AD33" i="3"/>
  <c r="AU32" i="3"/>
  <c r="AT32" i="3"/>
  <c r="AS32" i="3"/>
  <c r="AR32" i="3"/>
  <c r="AQ32" i="3"/>
  <c r="AP32" i="3"/>
  <c r="AO32" i="3"/>
  <c r="AN32" i="3"/>
  <c r="AM32" i="3"/>
  <c r="AL32" i="3"/>
  <c r="AK32" i="3"/>
  <c r="AJ32" i="3"/>
  <c r="AI32" i="3"/>
  <c r="AH32" i="3"/>
  <c r="AG32" i="3"/>
  <c r="AF32" i="3"/>
  <c r="AE32" i="3"/>
  <c r="AD32" i="3"/>
  <c r="AU31" i="3"/>
  <c r="AT31" i="3"/>
  <c r="AS31" i="3"/>
  <c r="AR31" i="3"/>
  <c r="AQ31" i="3"/>
  <c r="AP31" i="3"/>
  <c r="AO31" i="3"/>
  <c r="AN31" i="3"/>
  <c r="AM31" i="3"/>
  <c r="AL31" i="3"/>
  <c r="AK31" i="3"/>
  <c r="AJ31" i="3"/>
  <c r="AI31" i="3"/>
  <c r="AH31" i="3"/>
  <c r="AG31" i="3"/>
  <c r="AF31" i="3"/>
  <c r="AE31" i="3"/>
  <c r="AD31" i="3"/>
  <c r="AU30" i="3"/>
  <c r="AT30" i="3"/>
  <c r="AS30" i="3"/>
  <c r="AR30" i="3"/>
  <c r="AQ30" i="3"/>
  <c r="AP30" i="3"/>
  <c r="AO30" i="3"/>
  <c r="AN30" i="3"/>
  <c r="AM30" i="3"/>
  <c r="AL30" i="3"/>
  <c r="AK30" i="3"/>
  <c r="AJ30" i="3"/>
  <c r="AI30" i="3"/>
  <c r="AH30" i="3"/>
  <c r="AG30" i="3"/>
  <c r="AF30" i="3"/>
  <c r="AE30" i="3"/>
  <c r="AD30" i="3"/>
  <c r="AU29" i="3"/>
  <c r="AT29" i="3"/>
  <c r="AS29" i="3"/>
  <c r="AR29" i="3"/>
  <c r="AQ29" i="3"/>
  <c r="AP29" i="3"/>
  <c r="AO29" i="3"/>
  <c r="AN29" i="3"/>
  <c r="AM29" i="3"/>
  <c r="AL29" i="3"/>
  <c r="AK29" i="3"/>
  <c r="AJ29" i="3"/>
  <c r="AI29" i="3"/>
  <c r="AH29" i="3"/>
  <c r="AG29" i="3"/>
  <c r="AF29" i="3"/>
  <c r="AE29" i="3"/>
  <c r="AD29" i="3"/>
  <c r="AU28" i="3"/>
  <c r="AT28" i="3"/>
  <c r="AS28" i="3"/>
  <c r="AR28" i="3"/>
  <c r="AQ28" i="3"/>
  <c r="AP28" i="3"/>
  <c r="AO28" i="3"/>
  <c r="AN28" i="3"/>
  <c r="AM28" i="3"/>
  <c r="AL28" i="3"/>
  <c r="AK28" i="3"/>
  <c r="AJ28" i="3"/>
  <c r="AI28" i="3"/>
  <c r="AH28" i="3"/>
  <c r="AG28" i="3"/>
  <c r="AF28" i="3"/>
  <c r="AE28" i="3"/>
  <c r="AD28" i="3"/>
  <c r="AU27" i="3"/>
  <c r="AT27" i="3"/>
  <c r="AS27" i="3"/>
  <c r="AR27" i="3"/>
  <c r="AQ27" i="3"/>
  <c r="AP27" i="3"/>
  <c r="AO27" i="3"/>
  <c r="AN27" i="3"/>
  <c r="AM27" i="3"/>
  <c r="AL27" i="3"/>
  <c r="AK27" i="3"/>
  <c r="AJ27" i="3"/>
  <c r="AI27" i="3"/>
  <c r="AH27" i="3"/>
  <c r="AG27" i="3"/>
  <c r="AF27" i="3"/>
  <c r="AE27" i="3"/>
  <c r="AD27" i="3"/>
  <c r="AU26" i="3"/>
  <c r="AT26" i="3"/>
  <c r="AS26" i="3"/>
  <c r="AR26" i="3"/>
  <c r="AQ26" i="3"/>
  <c r="AP26" i="3"/>
  <c r="AO26" i="3"/>
  <c r="AN26" i="3"/>
  <c r="AM26" i="3"/>
  <c r="AL26" i="3"/>
  <c r="AK26" i="3"/>
  <c r="AJ26" i="3"/>
  <c r="AI26" i="3"/>
  <c r="AH26" i="3"/>
  <c r="AG26" i="3"/>
  <c r="AF26" i="3"/>
  <c r="AE26" i="3"/>
  <c r="AD26" i="3"/>
  <c r="AU25" i="3"/>
  <c r="AT25" i="3"/>
  <c r="AS25" i="3"/>
  <c r="AR25" i="3"/>
  <c r="AQ25" i="3"/>
  <c r="AP25" i="3"/>
  <c r="AO25" i="3"/>
  <c r="AN25" i="3"/>
  <c r="AM25" i="3"/>
  <c r="AL25" i="3"/>
  <c r="AK25" i="3"/>
  <c r="AJ25" i="3"/>
  <c r="AI25" i="3"/>
  <c r="AH25" i="3"/>
  <c r="AG25" i="3"/>
  <c r="AF25" i="3"/>
  <c r="AE25" i="3"/>
  <c r="AD25" i="3"/>
  <c r="AU24" i="3"/>
  <c r="AT24" i="3"/>
  <c r="AS24" i="3"/>
  <c r="AR24" i="3"/>
  <c r="AQ24" i="3"/>
  <c r="AP24" i="3"/>
  <c r="AO24" i="3"/>
  <c r="AN24" i="3"/>
  <c r="AM24" i="3"/>
  <c r="AL24" i="3"/>
  <c r="AK24" i="3"/>
  <c r="AJ24" i="3"/>
  <c r="AI24" i="3"/>
  <c r="AH24" i="3"/>
  <c r="AG24" i="3"/>
  <c r="AF24" i="3"/>
  <c r="AE24" i="3"/>
  <c r="AD24" i="3"/>
  <c r="AU23" i="3"/>
  <c r="AT23" i="3"/>
  <c r="AS23" i="3"/>
  <c r="AR23" i="3"/>
  <c r="AQ23" i="3"/>
  <c r="AP23" i="3"/>
  <c r="AO23" i="3"/>
  <c r="AN23" i="3"/>
  <c r="AM23" i="3"/>
  <c r="AL23" i="3"/>
  <c r="AK23" i="3"/>
  <c r="AJ23" i="3"/>
  <c r="AI23" i="3"/>
  <c r="AH23" i="3"/>
  <c r="AG23" i="3"/>
  <c r="AF23" i="3"/>
  <c r="AE23" i="3"/>
  <c r="AD23" i="3"/>
  <c r="AU22" i="3"/>
  <c r="AT22" i="3"/>
  <c r="AS22" i="3"/>
  <c r="AR22" i="3"/>
  <c r="AQ22" i="3"/>
  <c r="AP22" i="3"/>
  <c r="AO22" i="3"/>
  <c r="AN22" i="3"/>
  <c r="AM22" i="3"/>
  <c r="AL22" i="3"/>
  <c r="AK22" i="3"/>
  <c r="AJ22" i="3"/>
  <c r="AI22" i="3"/>
  <c r="AH22" i="3"/>
  <c r="AG22" i="3"/>
  <c r="AF22" i="3"/>
  <c r="AE22" i="3"/>
  <c r="AD22" i="3"/>
  <c r="AU21" i="3"/>
  <c r="AT21" i="3"/>
  <c r="AS21" i="3"/>
  <c r="AR21" i="3"/>
  <c r="AQ21" i="3"/>
  <c r="AP21" i="3"/>
  <c r="AO21" i="3"/>
  <c r="AN21" i="3"/>
  <c r="AM21" i="3"/>
  <c r="AL21" i="3"/>
  <c r="AK21" i="3"/>
  <c r="AJ21" i="3"/>
  <c r="AI21" i="3"/>
  <c r="AH21" i="3"/>
  <c r="AG21" i="3"/>
  <c r="AF21" i="3"/>
  <c r="AE21" i="3"/>
  <c r="AD21" i="3"/>
  <c r="AU20" i="3"/>
  <c r="AT20" i="3"/>
  <c r="AS20" i="3"/>
  <c r="AR20" i="3"/>
  <c r="AQ20" i="3"/>
  <c r="AP20" i="3"/>
  <c r="AO20" i="3"/>
  <c r="AN20" i="3"/>
  <c r="AM20" i="3"/>
  <c r="AL20" i="3"/>
  <c r="AK20" i="3"/>
  <c r="AJ20" i="3"/>
  <c r="AI20" i="3"/>
  <c r="AH20" i="3"/>
  <c r="AG20" i="3"/>
  <c r="AF20" i="3"/>
  <c r="AE20" i="3"/>
  <c r="AD20" i="3"/>
  <c r="AU19" i="3"/>
  <c r="AT19" i="3"/>
  <c r="AS19" i="3"/>
  <c r="AR19" i="3"/>
  <c r="AQ19" i="3"/>
  <c r="AP19" i="3"/>
  <c r="AO19" i="3"/>
  <c r="AN19" i="3"/>
  <c r="AM19" i="3"/>
  <c r="AL19" i="3"/>
  <c r="AK19" i="3"/>
  <c r="AJ19" i="3"/>
  <c r="AI19" i="3"/>
  <c r="AH19" i="3"/>
  <c r="AG19" i="3"/>
  <c r="AF19" i="3"/>
  <c r="AE19" i="3"/>
  <c r="AD19" i="3"/>
  <c r="AU18" i="3"/>
  <c r="AT18" i="3"/>
  <c r="AS18" i="3"/>
  <c r="AR18" i="3"/>
  <c r="AQ18" i="3"/>
  <c r="AP18" i="3"/>
  <c r="AO18" i="3"/>
  <c r="AN18" i="3"/>
  <c r="AM18" i="3"/>
  <c r="AL18" i="3"/>
  <c r="AK18" i="3"/>
  <c r="AJ18" i="3"/>
  <c r="AI18" i="3"/>
  <c r="AH18" i="3"/>
  <c r="AG18" i="3"/>
  <c r="AF18" i="3"/>
  <c r="AE18" i="3"/>
  <c r="AD18" i="3"/>
  <c r="AU17" i="3"/>
  <c r="AT17" i="3"/>
  <c r="AS17" i="3"/>
  <c r="AR17" i="3"/>
  <c r="AQ17" i="3"/>
  <c r="AP17" i="3"/>
  <c r="AO17" i="3"/>
  <c r="AN17" i="3"/>
  <c r="AM17" i="3"/>
  <c r="AL17" i="3"/>
  <c r="AK17" i="3"/>
  <c r="AJ17" i="3"/>
  <c r="AI17" i="3"/>
  <c r="AH17" i="3"/>
  <c r="AG17" i="3"/>
  <c r="AF17" i="3"/>
  <c r="AE17" i="3"/>
  <c r="AD17" i="3"/>
  <c r="AU16" i="3"/>
  <c r="AT16" i="3"/>
  <c r="AS16" i="3"/>
  <c r="AR16" i="3"/>
  <c r="AQ16" i="3"/>
  <c r="AP16" i="3"/>
  <c r="AO16" i="3"/>
  <c r="AN16" i="3"/>
  <c r="AM16" i="3"/>
  <c r="AL16" i="3"/>
  <c r="AK16" i="3"/>
  <c r="AJ16" i="3"/>
  <c r="AI16" i="3"/>
  <c r="AH16" i="3"/>
  <c r="AG16" i="3"/>
  <c r="AF16" i="3"/>
  <c r="AE16" i="3"/>
  <c r="AD16" i="3"/>
  <c r="AU15" i="3"/>
  <c r="AT15" i="3"/>
  <c r="AS15" i="3"/>
  <c r="AR15" i="3"/>
  <c r="AQ15" i="3"/>
  <c r="AP15" i="3"/>
  <c r="AO15" i="3"/>
  <c r="AN15" i="3"/>
  <c r="AM15" i="3"/>
  <c r="AL15" i="3"/>
  <c r="AK15" i="3"/>
  <c r="AJ15" i="3"/>
  <c r="AI15" i="3"/>
  <c r="AH15" i="3"/>
  <c r="AG15" i="3"/>
  <c r="AF15" i="3"/>
  <c r="AE15" i="3"/>
  <c r="AD15" i="3"/>
  <c r="AU14" i="3"/>
  <c r="AT14" i="3"/>
  <c r="AS14" i="3"/>
  <c r="AR14" i="3"/>
  <c r="AQ14" i="3"/>
  <c r="AP14" i="3"/>
  <c r="AO14" i="3"/>
  <c r="AN14" i="3"/>
  <c r="AM14" i="3"/>
  <c r="AL14" i="3"/>
  <c r="AK14" i="3"/>
  <c r="AJ14" i="3"/>
  <c r="AI14" i="3"/>
  <c r="AH14" i="3"/>
  <c r="AG14" i="3"/>
  <c r="AF14" i="3"/>
  <c r="AE14" i="3"/>
  <c r="AD14" i="3"/>
  <c r="AU13" i="3"/>
  <c r="AT13" i="3"/>
  <c r="AS13" i="3"/>
  <c r="AR13" i="3"/>
  <c r="AQ13" i="3"/>
  <c r="AP13" i="3"/>
  <c r="AO13" i="3"/>
  <c r="AN13" i="3"/>
  <c r="AM13" i="3"/>
  <c r="AL13" i="3"/>
  <c r="AK13" i="3"/>
  <c r="AJ13" i="3"/>
  <c r="AI13" i="3"/>
  <c r="AH13" i="3"/>
  <c r="AG13" i="3"/>
  <c r="AF13" i="3"/>
  <c r="AE13" i="3"/>
  <c r="AD13" i="3"/>
  <c r="AU12" i="3"/>
  <c r="AT12" i="3"/>
  <c r="AS12" i="3"/>
  <c r="AR12" i="3"/>
  <c r="AQ12" i="3"/>
  <c r="AP12" i="3"/>
  <c r="AO12" i="3"/>
  <c r="AN12" i="3"/>
  <c r="AM12" i="3"/>
  <c r="AL12" i="3"/>
  <c r="AK12" i="3"/>
  <c r="AJ12" i="3"/>
  <c r="AI12" i="3"/>
  <c r="AH12" i="3"/>
  <c r="AG12" i="3"/>
  <c r="AF12" i="3"/>
  <c r="AE12" i="3"/>
  <c r="AD12" i="3"/>
  <c r="AU11" i="3"/>
  <c r="AT11" i="3"/>
  <c r="AS11" i="3"/>
  <c r="AR11" i="3"/>
  <c r="AQ11" i="3"/>
  <c r="AP11" i="3"/>
  <c r="AO11" i="3"/>
  <c r="AN11" i="3"/>
  <c r="AM11" i="3"/>
  <c r="AL11" i="3"/>
  <c r="AK11" i="3"/>
  <c r="AJ11" i="3"/>
  <c r="AI11" i="3"/>
  <c r="AH11" i="3"/>
  <c r="AG11" i="3"/>
  <c r="AF11" i="3"/>
  <c r="AE11" i="3"/>
  <c r="AD11" i="3"/>
  <c r="AU10" i="3"/>
  <c r="AT10" i="3"/>
  <c r="AS10" i="3"/>
  <c r="AR10" i="3"/>
  <c r="AQ10" i="3"/>
  <c r="AP10" i="3"/>
  <c r="AO10" i="3"/>
  <c r="AN10" i="3"/>
  <c r="AM10" i="3"/>
  <c r="AL10" i="3"/>
  <c r="AK10" i="3"/>
  <c r="AJ10" i="3"/>
  <c r="AI10" i="3"/>
  <c r="AH10" i="3"/>
  <c r="AG10" i="3"/>
  <c r="AF10" i="3"/>
  <c r="AE10" i="3"/>
  <c r="AD10" i="3"/>
  <c r="AU9" i="3"/>
  <c r="AT9" i="3"/>
  <c r="AS9" i="3"/>
  <c r="AR9" i="3"/>
  <c r="AQ9" i="3"/>
  <c r="AP9" i="3"/>
  <c r="AO9" i="3"/>
  <c r="AN9" i="3"/>
  <c r="AM9" i="3"/>
  <c r="AL9" i="3"/>
  <c r="AK9" i="3"/>
  <c r="AJ9" i="3"/>
  <c r="AI9" i="3"/>
  <c r="AH9" i="3"/>
  <c r="AG9" i="3"/>
  <c r="AF9" i="3"/>
  <c r="AE9" i="3"/>
  <c r="AD9" i="3"/>
  <c r="AU8" i="3"/>
  <c r="AT8" i="3"/>
  <c r="AS8" i="3"/>
  <c r="AR8" i="3"/>
  <c r="AQ8" i="3"/>
  <c r="AP8" i="3"/>
  <c r="AO8" i="3"/>
  <c r="AN8" i="3"/>
  <c r="AM8" i="3"/>
  <c r="AL8" i="3"/>
  <c r="AK8" i="3"/>
  <c r="AJ8" i="3"/>
  <c r="AI8" i="3"/>
  <c r="AH8" i="3"/>
  <c r="AG8" i="3"/>
  <c r="AF8" i="3"/>
  <c r="AE8" i="3"/>
  <c r="AD8" i="3"/>
  <c r="AU7" i="3"/>
  <c r="AT7" i="3"/>
  <c r="AS7" i="3"/>
  <c r="AR7" i="3"/>
  <c r="AQ7" i="3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U6" i="3"/>
  <c r="AT6" i="3"/>
  <c r="AS6" i="3"/>
  <c r="AR6" i="3"/>
  <c r="AQ6" i="3"/>
  <c r="AP6" i="3"/>
  <c r="AO6" i="3"/>
  <c r="AN6" i="3"/>
  <c r="AM6" i="3"/>
  <c r="AL6" i="3"/>
  <c r="AK6" i="3"/>
  <c r="AJ6" i="3"/>
  <c r="AI6" i="3"/>
  <c r="AH6" i="3"/>
  <c r="AG6" i="3"/>
  <c r="AF6" i="3"/>
  <c r="AE6" i="3"/>
  <c r="AD6" i="3"/>
  <c r="AU5" i="3"/>
  <c r="AT5" i="3"/>
  <c r="AS5" i="3"/>
  <c r="AR5" i="3"/>
  <c r="AQ5" i="3"/>
  <c r="AP5" i="3"/>
  <c r="AO5" i="3"/>
  <c r="AN5" i="3"/>
  <c r="AM5" i="3"/>
  <c r="AL5" i="3"/>
  <c r="AK5" i="3"/>
  <c r="AJ5" i="3"/>
  <c r="AI5" i="3"/>
  <c r="AH5" i="3"/>
  <c r="AG5" i="3"/>
  <c r="AF5" i="3"/>
  <c r="AE5" i="3"/>
  <c r="AD5" i="3"/>
  <c r="AU4" i="3"/>
  <c r="AT4" i="3"/>
  <c r="AS4" i="3"/>
  <c r="AR4" i="3"/>
  <c r="AQ4" i="3"/>
  <c r="AP4" i="3"/>
  <c r="AO4" i="3"/>
  <c r="AN4" i="3"/>
  <c r="AM4" i="3"/>
  <c r="AL4" i="3"/>
  <c r="AK4" i="3"/>
  <c r="AJ4" i="3"/>
  <c r="AI4" i="3"/>
  <c r="AH4" i="3"/>
  <c r="AG4" i="3"/>
  <c r="AF4" i="3"/>
  <c r="AE4" i="3"/>
  <c r="AD4" i="3"/>
  <c r="AU3" i="3"/>
  <c r="AT3" i="3"/>
  <c r="AS3" i="3"/>
  <c r="AR3" i="3"/>
  <c r="AQ3" i="3"/>
  <c r="AP3" i="3"/>
  <c r="AO3" i="3"/>
  <c r="AN3" i="3"/>
  <c r="AM3" i="3"/>
  <c r="AL3" i="3"/>
  <c r="AK3" i="3"/>
  <c r="AJ3" i="3"/>
  <c r="AI3" i="3"/>
  <c r="AH3" i="3"/>
  <c r="AG3" i="3"/>
  <c r="AF3" i="3"/>
  <c r="AE3" i="3"/>
  <c r="AD3" i="3"/>
  <c r="AF2" i="3"/>
  <c r="AE2" i="3"/>
  <c r="AM2" i="3"/>
  <c r="AL2" i="3"/>
  <c r="D7" i="6" l="1"/>
  <c r="D6" i="6"/>
  <c r="AT2" i="3"/>
  <c r="AP2" i="3"/>
  <c r="AO2" i="3"/>
  <c r="AN2" i="3"/>
  <c r="AH2" i="3"/>
  <c r="AG2" i="3"/>
  <c r="AU2" i="3"/>
  <c r="AS2" i="3"/>
  <c r="AR2" i="3"/>
  <c r="AQ2" i="3"/>
  <c r="AK2" i="3"/>
  <c r="AJ2" i="3"/>
  <c r="AI2" i="3"/>
  <c r="AD2" i="3"/>
  <c r="W53" i="3"/>
  <c r="AC53" i="3" s="1"/>
  <c r="W51" i="3"/>
  <c r="AC51" i="3" s="1"/>
  <c r="W50" i="3"/>
  <c r="Z50" i="3" s="1"/>
  <c r="W37" i="3"/>
  <c r="W19" i="3"/>
  <c r="W18" i="3"/>
  <c r="W17" i="3"/>
  <c r="W11" i="3"/>
  <c r="X11" i="3" s="1"/>
  <c r="Y11" i="3" s="1"/>
  <c r="W3" i="3"/>
  <c r="AA3" i="3" s="1"/>
  <c r="W2" i="3"/>
  <c r="Z2" i="3" s="1"/>
  <c r="W44" i="3"/>
  <c r="X44" i="3" s="1"/>
  <c r="W24" i="3" l="1"/>
  <c r="AC24" i="3" s="1"/>
  <c r="W32" i="3"/>
  <c r="X32" i="3" s="1"/>
  <c r="Y32" i="3" s="1"/>
  <c r="W33" i="3"/>
  <c r="X33" i="3" s="1"/>
  <c r="W38" i="3"/>
  <c r="Z38" i="3" s="1"/>
  <c r="W45" i="3"/>
  <c r="Z45" i="3" s="1"/>
  <c r="W4" i="3"/>
  <c r="X4" i="3" s="1"/>
  <c r="Y4" i="3" s="1"/>
  <c r="AA50" i="3"/>
  <c r="AB50" i="3"/>
  <c r="AC50" i="3"/>
  <c r="Y50" i="3"/>
  <c r="AC17" i="3"/>
  <c r="AC19" i="3"/>
  <c r="W5" i="3"/>
  <c r="AC5" i="3" s="1"/>
  <c r="Z11" i="3"/>
  <c r="W25" i="3"/>
  <c r="Z25" i="3" s="1"/>
  <c r="W21" i="3"/>
  <c r="W14" i="3"/>
  <c r="X14" i="3" s="1"/>
  <c r="Y14" i="3" s="1"/>
  <c r="W41" i="3"/>
  <c r="W6" i="3"/>
  <c r="AC6" i="3" s="1"/>
  <c r="W46" i="3"/>
  <c r="AC46" i="3" s="1"/>
  <c r="W34" i="3"/>
  <c r="AC34" i="3" s="1"/>
  <c r="AC2" i="3"/>
  <c r="W8" i="3"/>
  <c r="AC8" i="3" s="1"/>
  <c r="W28" i="3"/>
  <c r="W35" i="3"/>
  <c r="AC11" i="3"/>
  <c r="W20" i="3"/>
  <c r="X20" i="3" s="1"/>
  <c r="Y20" i="3" s="1"/>
  <c r="W7" i="3"/>
  <c r="AC7" i="3" s="1"/>
  <c r="W52" i="3"/>
  <c r="AC52" i="3" s="1"/>
  <c r="W9" i="3"/>
  <c r="W15" i="3"/>
  <c r="Z15" i="3" s="1"/>
  <c r="W42" i="3"/>
  <c r="Z42" i="3" s="1"/>
  <c r="W48" i="3"/>
  <c r="AC48" i="3" s="1"/>
  <c r="W39" i="3"/>
  <c r="Z39" i="3" s="1"/>
  <c r="W13" i="3"/>
  <c r="Z13" i="3" s="1"/>
  <c r="X2" i="3"/>
  <c r="AB2" i="3"/>
  <c r="AA2" i="3"/>
  <c r="W16" i="3"/>
  <c r="W22" i="3"/>
  <c r="AC22" i="3" s="1"/>
  <c r="W29" i="3"/>
  <c r="AC29" i="3" s="1"/>
  <c r="W43" i="3"/>
  <c r="AC43" i="3" s="1"/>
  <c r="W26" i="3"/>
  <c r="X26" i="3" s="1"/>
  <c r="Y26" i="3" s="1"/>
  <c r="W47" i="3"/>
  <c r="AC47" i="3" s="1"/>
  <c r="Y2" i="3"/>
  <c r="W23" i="3"/>
  <c r="W30" i="3"/>
  <c r="X30" i="3" s="1"/>
  <c r="W36" i="3"/>
  <c r="AC36" i="3" s="1"/>
  <c r="W49" i="3"/>
  <c r="Z49" i="3" s="1"/>
  <c r="W12" i="3"/>
  <c r="AC12" i="3" s="1"/>
  <c r="W40" i="3"/>
  <c r="W27" i="3"/>
  <c r="Z27" i="3" s="1"/>
  <c r="W10" i="3"/>
  <c r="Z10" i="3" s="1"/>
  <c r="W31" i="3"/>
  <c r="AC31" i="3" s="1"/>
  <c r="AA11" i="3"/>
  <c r="AB11" i="3"/>
  <c r="Z37" i="3"/>
  <c r="Y44" i="3"/>
  <c r="AB44" i="3" s="1"/>
  <c r="X51" i="3"/>
  <c r="Z18" i="3"/>
  <c r="Z44" i="3"/>
  <c r="Y51" i="3"/>
  <c r="X37" i="3"/>
  <c r="Y37" i="3" s="1"/>
  <c r="AA37" i="3" s="1"/>
  <c r="Z3" i="3"/>
  <c r="AC18" i="3"/>
  <c r="Z51" i="3"/>
  <c r="X53" i="3"/>
  <c r="AA51" i="3"/>
  <c r="Y53" i="3"/>
  <c r="X3" i="3"/>
  <c r="X24" i="3"/>
  <c r="Y24" i="3" s="1"/>
  <c r="AB3" i="3"/>
  <c r="Z17" i="3"/>
  <c r="X19" i="3"/>
  <c r="Y19" i="3" s="1"/>
  <c r="AB19" i="3" s="1"/>
  <c r="AC44" i="3"/>
  <c r="AB51" i="3"/>
  <c r="Z53" i="3"/>
  <c r="X18" i="3"/>
  <c r="Y18" i="3" s="1"/>
  <c r="AC37" i="3"/>
  <c r="AC3" i="3"/>
  <c r="Z24" i="3"/>
  <c r="X38" i="3"/>
  <c r="Y38" i="3" s="1"/>
  <c r="X50" i="3"/>
  <c r="AA53" i="3"/>
  <c r="Y3" i="3"/>
  <c r="X17" i="3"/>
  <c r="Y17" i="3" s="1"/>
  <c r="AA17" i="3" s="1"/>
  <c r="AB53" i="3"/>
  <c r="Z7" i="3"/>
  <c r="Z19" i="3"/>
  <c r="Z32" i="3" l="1"/>
  <c r="AC32" i="3"/>
  <c r="Z5" i="3"/>
  <c r="AC38" i="3"/>
  <c r="Z22" i="3"/>
  <c r="Z30" i="3"/>
  <c r="Z8" i="3"/>
  <c r="AC4" i="3"/>
  <c r="AB4" i="3"/>
  <c r="X6" i="3"/>
  <c r="Y6" i="3" s="1"/>
  <c r="AA6" i="3" s="1"/>
  <c r="AA4" i="3"/>
  <c r="X5" i="3"/>
  <c r="Y5" i="3" s="1"/>
  <c r="AA5" i="3" s="1"/>
  <c r="X8" i="3"/>
  <c r="Y8" i="3" s="1"/>
  <c r="AB8" i="3" s="1"/>
  <c r="AC20" i="3"/>
  <c r="AC42" i="3"/>
  <c r="Z6" i="3"/>
  <c r="Z20" i="3"/>
  <c r="X27" i="3"/>
  <c r="Y27" i="3" s="1"/>
  <c r="AB27" i="3" s="1"/>
  <c r="X25" i="3"/>
  <c r="Y25" i="3" s="1"/>
  <c r="AA25" i="3" s="1"/>
  <c r="Z43" i="3"/>
  <c r="AC15" i="3"/>
  <c r="X45" i="3"/>
  <c r="Y45" i="3" s="1"/>
  <c r="AA45" i="3" s="1"/>
  <c r="X22" i="3"/>
  <c r="Y22" i="3" s="1"/>
  <c r="AB22" i="3" s="1"/>
  <c r="X43" i="3"/>
  <c r="Y43" i="3" s="1"/>
  <c r="AB43" i="3" s="1"/>
  <c r="AC33" i="3"/>
  <c r="Z33" i="3"/>
  <c r="Z4" i="3"/>
  <c r="Z46" i="3"/>
  <c r="X34" i="3"/>
  <c r="Y34" i="3" s="1"/>
  <c r="AA34" i="3" s="1"/>
  <c r="Y33" i="3"/>
  <c r="AB33" i="3" s="1"/>
  <c r="AC25" i="3"/>
  <c r="X36" i="3"/>
  <c r="Y36" i="3" s="1"/>
  <c r="AA36" i="3" s="1"/>
  <c r="Z34" i="3"/>
  <c r="AC13" i="3"/>
  <c r="X7" i="3"/>
  <c r="Y7" i="3" s="1"/>
  <c r="AB7" i="3" s="1"/>
  <c r="X29" i="3"/>
  <c r="Y29" i="3" s="1"/>
  <c r="AB29" i="3" s="1"/>
  <c r="AC45" i="3"/>
  <c r="Z12" i="3"/>
  <c r="X39" i="3"/>
  <c r="Y39" i="3" s="1"/>
  <c r="AB39" i="3" s="1"/>
  <c r="AC10" i="3"/>
  <c r="AC27" i="3"/>
  <c r="X13" i="3"/>
  <c r="Y13" i="3" s="1"/>
  <c r="AA13" i="3" s="1"/>
  <c r="X46" i="3"/>
  <c r="Y46" i="3" s="1"/>
  <c r="AB46" i="3" s="1"/>
  <c r="X15" i="3"/>
  <c r="Y15" i="3" s="1"/>
  <c r="AA15" i="3" s="1"/>
  <c r="X10" i="3"/>
  <c r="Y10" i="3" s="1"/>
  <c r="AA10" i="3" s="1"/>
  <c r="X12" i="3"/>
  <c r="Y12" i="3" s="1"/>
  <c r="AA12" i="3" s="1"/>
  <c r="AB24" i="3"/>
  <c r="AA24" i="3"/>
  <c r="Z14" i="3"/>
  <c r="AC14" i="3"/>
  <c r="Z35" i="3"/>
  <c r="X35" i="3"/>
  <c r="Y35" i="3" s="1"/>
  <c r="AA35" i="3" s="1"/>
  <c r="X28" i="3"/>
  <c r="Y28" i="3" s="1"/>
  <c r="AB28" i="3" s="1"/>
  <c r="Z28" i="3"/>
  <c r="AC41" i="3"/>
  <c r="X41" i="3"/>
  <c r="Y41" i="3" s="1"/>
  <c r="AA41" i="3" s="1"/>
  <c r="X21" i="3"/>
  <c r="Y21" i="3" s="1"/>
  <c r="AC21" i="3"/>
  <c r="Z21" i="3"/>
  <c r="AA44" i="3"/>
  <c r="Z47" i="3"/>
  <c r="X47" i="3"/>
  <c r="Y47" i="3" s="1"/>
  <c r="AB47" i="3" s="1"/>
  <c r="X16" i="3"/>
  <c r="Y16" i="3" s="1"/>
  <c r="AC16" i="3"/>
  <c r="Z16" i="3"/>
  <c r="Z41" i="3"/>
  <c r="Z48" i="3"/>
  <c r="Z26" i="3"/>
  <c r="AC26" i="3"/>
  <c r="Z9" i="3"/>
  <c r="X9" i="3"/>
  <c r="Y9" i="3" s="1"/>
  <c r="X23" i="3"/>
  <c r="Y23" i="3" s="1"/>
  <c r="AA23" i="3" s="1"/>
  <c r="AC23" i="3"/>
  <c r="Z23" i="3"/>
  <c r="X31" i="3"/>
  <c r="Y31" i="3" s="1"/>
  <c r="AB31" i="3" s="1"/>
  <c r="X48" i="3"/>
  <c r="Y48" i="3" s="1"/>
  <c r="AA48" i="3" s="1"/>
  <c r="AC49" i="3"/>
  <c r="Y30" i="3"/>
  <c r="AA30" i="3" s="1"/>
  <c r="X40" i="3"/>
  <c r="Y40" i="3" s="1"/>
  <c r="Z40" i="3"/>
  <c r="AC40" i="3"/>
  <c r="X52" i="3"/>
  <c r="Y52" i="3" s="1"/>
  <c r="Z52" i="3"/>
  <c r="X49" i="3"/>
  <c r="Y49" i="3" s="1"/>
  <c r="AA49" i="3" s="1"/>
  <c r="AC28" i="3"/>
  <c r="AC9" i="3"/>
  <c r="AC30" i="3"/>
  <c r="X42" i="3"/>
  <c r="Y42" i="3" s="1"/>
  <c r="AC35" i="3"/>
  <c r="AC39" i="3"/>
  <c r="Z29" i="3"/>
  <c r="Z31" i="3"/>
  <c r="Z36" i="3"/>
  <c r="AB18" i="3"/>
  <c r="AA18" i="3"/>
  <c r="AB20" i="3"/>
  <c r="AA20" i="3"/>
  <c r="AB32" i="3"/>
  <c r="AA32" i="3"/>
  <c r="AB17" i="3"/>
  <c r="AA26" i="3"/>
  <c r="AB26" i="3"/>
  <c r="AB37" i="3"/>
  <c r="AA38" i="3"/>
  <c r="AB38" i="3"/>
  <c r="AB14" i="3"/>
  <c r="AA14" i="3"/>
  <c r="AA19" i="3"/>
  <c r="AB6" i="3" l="1"/>
  <c r="AA8" i="3"/>
  <c r="AB5" i="3"/>
  <c r="AA33" i="3"/>
  <c r="AB25" i="3"/>
  <c r="AA27" i="3"/>
  <c r="AB15" i="3"/>
  <c r="AA46" i="3"/>
  <c r="AB45" i="3"/>
  <c r="AB34" i="3"/>
  <c r="AB30" i="3"/>
  <c r="AB48" i="3"/>
  <c r="AB13" i="3"/>
  <c r="AB36" i="3"/>
  <c r="AA7" i="3"/>
  <c r="AA29" i="3"/>
  <c r="AB12" i="3"/>
  <c r="AB49" i="3"/>
  <c r="AB23" i="3"/>
  <c r="AA31" i="3"/>
  <c r="AB10" i="3"/>
  <c r="AB9" i="3"/>
  <c r="AA9" i="3"/>
  <c r="AA40" i="3"/>
  <c r="AB40" i="3"/>
  <c r="AB35" i="3"/>
  <c r="AA42" i="3"/>
  <c r="AB42" i="3"/>
  <c r="AA39" i="3"/>
  <c r="AA28" i="3"/>
  <c r="AA47" i="3"/>
  <c r="AA43" i="3"/>
  <c r="AA22" i="3"/>
  <c r="AA21" i="3"/>
  <c r="AB21" i="3"/>
  <c r="AB52" i="3"/>
  <c r="AA52" i="3"/>
  <c r="AB41" i="3"/>
  <c r="AA16" i="3"/>
  <c r="AB16" i="3"/>
  <c r="V3" i="3"/>
  <c r="V4" i="3"/>
  <c r="V17" i="3"/>
  <c r="V25" i="3"/>
  <c r="V37" i="3"/>
  <c r="V38" i="3"/>
  <c r="V10" i="3"/>
  <c r="V9" i="3"/>
  <c r="V18" i="3"/>
  <c r="V31" i="3"/>
  <c r="V47" i="3"/>
  <c r="V43" i="3"/>
  <c r="V15" i="3"/>
  <c r="V48" i="3"/>
  <c r="V40" i="3"/>
  <c r="V51" i="3"/>
  <c r="V33" i="3"/>
  <c r="V14" i="3"/>
  <c r="V16" i="3"/>
  <c r="V41" i="3"/>
  <c r="V11" i="3"/>
  <c r="V45" i="3"/>
  <c r="V53" i="3"/>
  <c r="V32" i="3"/>
  <c r="V12" i="3"/>
  <c r="V13" i="3"/>
  <c r="V52" i="3"/>
  <c r="V8" i="3"/>
  <c r="V46" i="3"/>
  <c r="V22" i="3"/>
  <c r="V27" i="3"/>
  <c r="V35" i="3"/>
  <c r="V26" i="3"/>
  <c r="V24" i="3"/>
  <c r="V39" i="3"/>
  <c r="V23" i="3"/>
  <c r="V42" i="3"/>
  <c r="V21" i="3"/>
  <c r="V28" i="3"/>
  <c r="V29" i="3"/>
  <c r="V50" i="3"/>
  <c r="V5" i="3"/>
  <c r="V36" i="3"/>
  <c r="V44" i="3" l="1"/>
  <c r="V6" i="3"/>
  <c r="V49" i="3"/>
  <c r="V20" i="3"/>
  <c r="V34" i="3" l="1"/>
  <c r="V19" i="3"/>
  <c r="V30" i="3"/>
  <c r="V7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C1" authorId="0" shapeId="0" xr:uid="{BCB9306A-CB93-B345-A9DE-9EBC09352D41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https://www.yamaha.com/en/musical_instrument_guide/flute/play/play002.html
</t>
        </r>
        <r>
          <rPr>
            <sz val="10"/>
            <color rgb="FF000000"/>
            <rFont val="Calibri"/>
            <family val="2"/>
          </rPr>
          <t xml:space="preserve">http://flute.fingerings.info/howto.html#models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Where 1 stands for key depressed fully.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C1" authorId="0" shapeId="0" xr:uid="{8019021A-3DD6-F84E-80A7-11CB161F4C3F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https://www.wfg.woodwind.org/flute/fl_alt_4.html
</t>
        </r>
        <r>
          <rPr>
            <sz val="10"/>
            <color rgb="FF000000"/>
            <rFont val="Calibri"/>
            <family val="2"/>
          </rPr>
          <t xml:space="preserve">http://flute.fingerings.info/
</t>
        </r>
        <r>
          <rPr>
            <sz val="10"/>
            <color rgb="FF000000"/>
            <rFont val="Calibri"/>
            <family val="2"/>
          </rPr>
          <t xml:space="preserve">https://newt.phys.unsw.edu.au/music/flute/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Where 1 stands for key depressed, 2 for only ring depressed and 3 for key half depressed.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C1" authorId="0" shapeId="0" xr:uid="{99A696B7-6C75-7C4C-8A8E-CA28F397592C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https://www.dolmetsch.com/textfingeringchart.htm
</t>
        </r>
        <r>
          <rPr>
            <sz val="10"/>
            <color rgb="FF000000"/>
            <rFont val="Calibri"/>
            <family val="2"/>
          </rPr>
          <t xml:space="preserve">http://www.recorder-fingerings.com/en/F.php?t=aBar.1S.3a
</t>
        </r>
        <r>
          <rPr>
            <sz val="10"/>
            <color rgb="FF000000"/>
            <rFont val="Calibri"/>
            <family val="2"/>
          </rPr>
          <t xml:space="preserve">https://www.wfg.woodwind.org/recorder/rec_bas_1.html
</t>
        </r>
        <r>
          <rPr>
            <sz val="10"/>
            <color rgb="FF000000"/>
            <rFont val="Calibri"/>
            <family val="2"/>
          </rPr>
          <t xml:space="preserve">http://www.flute-a-bec.com/tablaturgb.html
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Where 1 stands for key depressed, 2 for key half depressed.</t>
        </r>
      </text>
    </comment>
  </commentList>
</comments>
</file>

<file path=xl/sharedStrings.xml><?xml version="1.0" encoding="utf-8"?>
<sst xmlns="http://schemas.openxmlformats.org/spreadsheetml/2006/main" count="785" uniqueCount="201">
  <si>
    <t>B3</t>
  </si>
  <si>
    <t>C4</t>
  </si>
  <si>
    <t>Frequency (Hz)</t>
  </si>
  <si>
    <t>B7</t>
  </si>
  <si>
    <t>A7</t>
  </si>
  <si>
    <t>G7</t>
  </si>
  <si>
    <t>F7</t>
  </si>
  <si>
    <t>E7</t>
  </si>
  <si>
    <t>D7</t>
  </si>
  <si>
    <t>B6</t>
  </si>
  <si>
    <t>A6</t>
  </si>
  <si>
    <t>G6</t>
  </si>
  <si>
    <t>F6</t>
  </si>
  <si>
    <t>E6</t>
  </si>
  <si>
    <t>D6</t>
  </si>
  <si>
    <t>B5</t>
  </si>
  <si>
    <t>A5</t>
  </si>
  <si>
    <t>G5</t>
  </si>
  <si>
    <t>F5</t>
  </si>
  <si>
    <t>E5</t>
  </si>
  <si>
    <t>D5</t>
  </si>
  <si>
    <t>B4</t>
  </si>
  <si>
    <t>G4</t>
  </si>
  <si>
    <t>F4</t>
  </si>
  <si>
    <t>E4</t>
  </si>
  <si>
    <t>D4</t>
  </si>
  <si>
    <t>C6</t>
  </si>
  <si>
    <t>C5</t>
  </si>
  <si>
    <t>A4</t>
  </si>
  <si>
    <t>C7</t>
  </si>
  <si>
    <t>C8</t>
  </si>
  <si>
    <t>Scientific Name</t>
  </si>
  <si>
    <t>Bb</t>
  </si>
  <si>
    <t>G#</t>
  </si>
  <si>
    <t>Bb Lever</t>
  </si>
  <si>
    <t>Gizmo</t>
  </si>
  <si>
    <t>D#</t>
  </si>
  <si>
    <t>C#</t>
  </si>
  <si>
    <t>C#4/Db4</t>
  </si>
  <si>
    <t>D#4/Eb4</t>
  </si>
  <si>
    <t>F#4/Gb4</t>
  </si>
  <si>
    <t>G#4/Ab4</t>
  </si>
  <si>
    <t>A#4/Bb4</t>
  </si>
  <si>
    <t>C#5/Db5</t>
  </si>
  <si>
    <t>D#5/Eb5</t>
  </si>
  <si>
    <t>F#5/Gb5</t>
  </si>
  <si>
    <t>G#5/Ab5</t>
  </si>
  <si>
    <t>A#5/Bb5</t>
  </si>
  <si>
    <t>C#6/Db6</t>
  </si>
  <si>
    <t>D#6/Eb6</t>
  </si>
  <si>
    <t>F#6/Gb6</t>
  </si>
  <si>
    <t>G#6/Ab6</t>
  </si>
  <si>
    <t>A#6/Bb6</t>
  </si>
  <si>
    <t>C#7/Db7</t>
  </si>
  <si>
    <t>D#7/Eb7</t>
  </si>
  <si>
    <t>F#7/Gb7</t>
  </si>
  <si>
    <t>G#7/Ab7</t>
  </si>
  <si>
    <t>A#7/Bb7</t>
  </si>
  <si>
    <t>C#8/Db8</t>
  </si>
  <si>
    <t>LH2 (A)</t>
  </si>
  <si>
    <t>RH1 (F)</t>
  </si>
  <si>
    <t>RH3 (D)</t>
  </si>
  <si>
    <t>RH2 (E)</t>
  </si>
  <si>
    <t>Separator</t>
  </si>
  <si>
    <t>b3</t>
  </si>
  <si>
    <t>c4</t>
  </si>
  <si>
    <t>d4</t>
  </si>
  <si>
    <t>e4</t>
  </si>
  <si>
    <t>f4</t>
  </si>
  <si>
    <t>g4</t>
  </si>
  <si>
    <t>a4</t>
  </si>
  <si>
    <t>b4</t>
  </si>
  <si>
    <t>c5</t>
  </si>
  <si>
    <t>d5</t>
  </si>
  <si>
    <t>e5</t>
  </si>
  <si>
    <t>f5</t>
  </si>
  <si>
    <t>g5</t>
  </si>
  <si>
    <t>a5</t>
  </si>
  <si>
    <t>b5</t>
  </si>
  <si>
    <t>c6</t>
  </si>
  <si>
    <t>d6</t>
  </si>
  <si>
    <t>e6</t>
  </si>
  <si>
    <t>f6</t>
  </si>
  <si>
    <t>g6</t>
  </si>
  <si>
    <t>a6</t>
  </si>
  <si>
    <t>b6</t>
  </si>
  <si>
    <t>c7</t>
  </si>
  <si>
    <t>d7</t>
  </si>
  <si>
    <t>e7</t>
  </si>
  <si>
    <t>f7</t>
  </si>
  <si>
    <t>g7</t>
  </si>
  <si>
    <t>a7</t>
  </si>
  <si>
    <t>b7</t>
  </si>
  <si>
    <t>c8</t>
  </si>
  <si>
    <t>base</t>
  </si>
  <si>
    <t>cis4</t>
  </si>
  <si>
    <t>dis4</t>
  </si>
  <si>
    <t>fis4</t>
  </si>
  <si>
    <t>gis4</t>
  </si>
  <si>
    <t>ais4</t>
  </si>
  <si>
    <t>cis5</t>
  </si>
  <si>
    <t>dis5</t>
  </si>
  <si>
    <t>fis5</t>
  </si>
  <si>
    <t>gis5</t>
  </si>
  <si>
    <t>ais5</t>
  </si>
  <si>
    <t>cis6</t>
  </si>
  <si>
    <t>dis6</t>
  </si>
  <si>
    <t>fis6</t>
  </si>
  <si>
    <t>gis6</t>
  </si>
  <si>
    <t>ais6</t>
  </si>
  <si>
    <t>cis7</t>
  </si>
  <si>
    <t>dis7</t>
  </si>
  <si>
    <t>fis7</t>
  </si>
  <si>
    <t>gis7</t>
  </si>
  <si>
    <t>ais7</t>
  </si>
  <si>
    <t>cis8</t>
  </si>
  <si>
    <t>Note Name</t>
  </si>
  <si>
    <t>Cis4</t>
  </si>
  <si>
    <t>Dis4</t>
  </si>
  <si>
    <t>Fis4</t>
  </si>
  <si>
    <t>Gis4</t>
  </si>
  <si>
    <t>Ais4</t>
  </si>
  <si>
    <t>Cis5</t>
  </si>
  <si>
    <t>Dis5</t>
  </si>
  <si>
    <t>Fis5</t>
  </si>
  <si>
    <t>Gis5</t>
  </si>
  <si>
    <t>Ais5</t>
  </si>
  <si>
    <t>Cis6</t>
  </si>
  <si>
    <t>Dis6</t>
  </si>
  <si>
    <t>Fis6</t>
  </si>
  <si>
    <t>Gis6</t>
  </si>
  <si>
    <t>Ais6</t>
  </si>
  <si>
    <t>Cis7</t>
  </si>
  <si>
    <t>Dis7</t>
  </si>
  <si>
    <t>Fis7</t>
  </si>
  <si>
    <t>Gis7</t>
  </si>
  <si>
    <t>Ais7</t>
  </si>
  <si>
    <t>Cis8</t>
  </si>
  <si>
    <t>ID</t>
  </si>
  <si>
    <t>Code</t>
  </si>
  <si>
    <t>Letter</t>
  </si>
  <si>
    <t>Sequence</t>
  </si>
  <si>
    <t>C# Trill</t>
  </si>
  <si>
    <t>Decimal</t>
  </si>
  <si>
    <t>Hex</t>
  </si>
  <si>
    <t>LH1 (C)</t>
  </si>
  <si>
    <t>LH3 (G)</t>
  </si>
  <si>
    <t>D Trill</t>
  </si>
  <si>
    <t>D# Trill</t>
  </si>
  <si>
    <t>B Roller</t>
  </si>
  <si>
    <t>C Roller</t>
  </si>
  <si>
    <t>Thumb (B)</t>
  </si>
  <si>
    <t>Mapping</t>
  </si>
  <si>
    <t>\uEC45</t>
  </si>
  <si>
    <t>\uEC46</t>
  </si>
  <si>
    <t>\uEC47</t>
  </si>
  <si>
    <t>\uEC48</t>
  </si>
  <si>
    <t>\uEC49</t>
  </si>
  <si>
    <t>\uEC50</t>
  </si>
  <si>
    <t>\uEC51</t>
  </si>
  <si>
    <t>\uEC52</t>
  </si>
  <si>
    <t>\uEC53</t>
  </si>
  <si>
    <t>\uEC4B</t>
  </si>
  <si>
    <t>\uEC4D</t>
  </si>
  <si>
    <t>\uEC4A</t>
  </si>
  <si>
    <t>\uEC4C</t>
  </si>
  <si>
    <t>\uEC4F</t>
  </si>
  <si>
    <t>\uEC4E</t>
  </si>
  <si>
    <t>MIDI</t>
  </si>
  <si>
    <t>RH3 (D#)</t>
  </si>
  <si>
    <t>RH4 (C)</t>
  </si>
  <si>
    <t>RH4 (C#)</t>
  </si>
  <si>
    <t>Flute</t>
  </si>
  <si>
    <t>Category</t>
  </si>
  <si>
    <t>Woodwind</t>
  </si>
  <si>
    <t>Instrument</t>
  </si>
  <si>
    <t>Dec</t>
  </si>
  <si>
    <t>Recorder</t>
  </si>
  <si>
    <t>Brass</t>
  </si>
  <si>
    <t>Basson</t>
  </si>
  <si>
    <t>Clarinet</t>
  </si>
  <si>
    <t>Oboe</t>
  </si>
  <si>
    <t>Saxophone</t>
  </si>
  <si>
    <t>\uEF61</t>
  </si>
  <si>
    <t>\uEF62</t>
  </si>
  <si>
    <t>\uEF63</t>
  </si>
  <si>
    <t>\uEF64</t>
  </si>
  <si>
    <t>\uEF65</t>
  </si>
  <si>
    <t>\uEF66</t>
  </si>
  <si>
    <t>\uEF67</t>
  </si>
  <si>
    <t>\uEF68</t>
  </si>
  <si>
    <t>\uEF69</t>
  </si>
  <si>
    <t>\uEF6A</t>
  </si>
  <si>
    <t>\uEC56</t>
  </si>
  <si>
    <t>\uEC54</t>
  </si>
  <si>
    <t>\uEC55</t>
  </si>
  <si>
    <t>\uEC59</t>
  </si>
  <si>
    <t>\uEF6B</t>
  </si>
  <si>
    <t>Bell</t>
  </si>
  <si>
    <t>\uEF9D</t>
  </si>
  <si>
    <t>\uEF60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</si>
</sst>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1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2"/>
      <name val="Calibri"/>
      <family val="2"/>
      <scheme val="minor"/>
    </font>
    <font>
      <sz val="10"/>
      <color rgb="FF000000"/>
      <name val="Calibri"/>
      <family val="2"/>
    </font>
    <font>
      <sz val="12"/>
      <color theme="1"/>
      <name val="Arial Unicode MS"/>
      <family val="2"/>
    </font>
    <font>
      <sz val="8"/>
      <name val="Calibri"/>
      <family val="2"/>
      <scheme val="minor"/>
    </font>
    <font>
      <b/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49" fontId="0" fillId="0" borderId="0" xfId="0" applyNumberFormat="1"/>
    <xf numFmtId="164" fontId="0" fillId="0" borderId="0" xfId="0" applyNumberFormat="1"/>
    <xf numFmtId="164" fontId="0" fillId="0" borderId="0" xfId="1" applyNumberFormat="1" applyFont="1"/>
    <xf numFmtId="0" fontId="5" fillId="0" borderId="0" xfId="0" applyFont="1"/>
    <xf numFmtId="0" fontId="0" fillId="0" borderId="0" xfId="0" applyNumberFormat="1"/>
    <xf numFmtId="0" fontId="7" fillId="0" borderId="0" xfId="0" applyNumberFormat="1" applyFont="1"/>
    <xf numFmtId="49" fontId="7" fillId="0" borderId="0" xfId="0" applyNumberFormat="1" applyFont="1"/>
    <xf numFmtId="164" fontId="2" fillId="0" borderId="0" xfId="0" applyNumberFormat="1" applyFont="1"/>
    <xf numFmtId="164" fontId="5" fillId="0" borderId="0" xfId="0" applyNumberFormat="1" applyFont="1"/>
    <xf numFmtId="164" fontId="9" fillId="0" borderId="0" xfId="0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39D894-B9EC-9443-B742-08695ADDA253}">
  <dimension ref="A1:D9"/>
  <sheetViews>
    <sheetView workbookViewId="0"/>
  </sheetViews>
  <sheetFormatPr baseColWidth="10" defaultRowHeight="16" x14ac:dyDescent="0.2"/>
  <cols>
    <col min="1" max="1" width="12.33203125" customWidth="1"/>
    <col min="2" max="2" width="13.6640625" customWidth="1"/>
    <col min="3" max="4" width="13.5" customWidth="1"/>
  </cols>
  <sheetData>
    <row r="1" spans="1:4" x14ac:dyDescent="0.2">
      <c r="A1" s="1" t="s">
        <v>173</v>
      </c>
      <c r="B1" s="1" t="s">
        <v>175</v>
      </c>
      <c r="C1" s="1" t="s">
        <v>176</v>
      </c>
      <c r="D1" s="1" t="s">
        <v>144</v>
      </c>
    </row>
    <row r="2" spans="1:4" x14ac:dyDescent="0.2">
      <c r="A2" t="s">
        <v>174</v>
      </c>
      <c r="B2" t="s">
        <v>172</v>
      </c>
      <c r="C2">
        <v>60480</v>
      </c>
      <c r="D2" t="str">
        <f>DEC2HEX(C2)</f>
        <v>EC40</v>
      </c>
    </row>
    <row r="3" spans="1:4" x14ac:dyDescent="0.2">
      <c r="A3" t="s">
        <v>174</v>
      </c>
      <c r="B3" t="s">
        <v>180</v>
      </c>
      <c r="C3">
        <f>C2+160</f>
        <v>60640</v>
      </c>
      <c r="D3" t="str">
        <f t="shared" ref="D3:D9" si="0">DEC2HEX(C3)</f>
        <v>ECE0</v>
      </c>
    </row>
    <row r="4" spans="1:4" x14ac:dyDescent="0.2">
      <c r="A4" t="s">
        <v>174</v>
      </c>
      <c r="B4" t="s">
        <v>181</v>
      </c>
      <c r="C4">
        <f t="shared" ref="C4:C6" si="1">C3+160</f>
        <v>60800</v>
      </c>
      <c r="D4" t="str">
        <f t="shared" si="0"/>
        <v>ED80</v>
      </c>
    </row>
    <row r="5" spans="1:4" x14ac:dyDescent="0.2">
      <c r="A5" t="s">
        <v>174</v>
      </c>
      <c r="B5" t="s">
        <v>179</v>
      </c>
      <c r="C5">
        <f t="shared" si="1"/>
        <v>60960</v>
      </c>
      <c r="D5" t="str">
        <f t="shared" si="0"/>
        <v>EE20</v>
      </c>
    </row>
    <row r="6" spans="1:4" x14ac:dyDescent="0.2">
      <c r="A6" t="s">
        <v>174</v>
      </c>
      <c r="B6" t="s">
        <v>182</v>
      </c>
      <c r="C6">
        <f t="shared" si="1"/>
        <v>61120</v>
      </c>
      <c r="D6" t="str">
        <f t="shared" si="0"/>
        <v>EEC0</v>
      </c>
    </row>
    <row r="7" spans="1:4" x14ac:dyDescent="0.2">
      <c r="A7" t="s">
        <v>174</v>
      </c>
      <c r="B7" t="s">
        <v>177</v>
      </c>
      <c r="C7">
        <f>C6+160</f>
        <v>61280</v>
      </c>
      <c r="D7" t="str">
        <f t="shared" si="0"/>
        <v>EF60</v>
      </c>
    </row>
    <row r="8" spans="1:4" x14ac:dyDescent="0.2">
      <c r="A8" t="s">
        <v>174</v>
      </c>
      <c r="C8">
        <f>C7+160</f>
        <v>61440</v>
      </c>
      <c r="D8" t="str">
        <f t="shared" ref="D8" si="2">DEC2HEX(C8)</f>
        <v>F000</v>
      </c>
    </row>
    <row r="9" spans="1:4" x14ac:dyDescent="0.2">
      <c r="A9" t="s">
        <v>178</v>
      </c>
      <c r="C9">
        <f>C2+1600</f>
        <v>62080</v>
      </c>
      <c r="D9" t="str">
        <f t="shared" si="0"/>
        <v>F280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F6977-9827-D446-AF50-2B67C7CC719C}">
  <dimension ref="A1:Z54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RowHeight="16" x14ac:dyDescent="0.2"/>
  <cols>
    <col min="1" max="1" width="14.1640625" bestFit="1" customWidth="1"/>
    <col min="2" max="2" width="13.6640625" bestFit="1" customWidth="1"/>
    <col min="3" max="4" width="9" customWidth="1"/>
    <col min="5" max="8" width="8.5" customWidth="1"/>
    <col min="9" max="9" width="8.5" hidden="1" customWidth="1"/>
    <col min="10" max="14" width="8.5" customWidth="1"/>
    <col min="15" max="15" width="9.33203125" customWidth="1"/>
    <col min="16" max="24" width="8.5" customWidth="1"/>
    <col min="25" max="25" width="24.6640625" customWidth="1"/>
  </cols>
  <sheetData>
    <row r="1" spans="1:26" x14ac:dyDescent="0.2">
      <c r="A1" s="2" t="s">
        <v>31</v>
      </c>
      <c r="B1" s="2" t="s">
        <v>2</v>
      </c>
      <c r="C1" s="1" t="s">
        <v>32</v>
      </c>
      <c r="D1" s="1" t="s">
        <v>151</v>
      </c>
      <c r="E1" s="1" t="s">
        <v>145</v>
      </c>
      <c r="F1" s="1" t="s">
        <v>59</v>
      </c>
      <c r="G1" s="1" t="s">
        <v>146</v>
      </c>
      <c r="H1" s="1" t="s">
        <v>33</v>
      </c>
      <c r="I1" s="1" t="s">
        <v>63</v>
      </c>
      <c r="J1" s="1" t="s">
        <v>142</v>
      </c>
      <c r="K1" s="1" t="s">
        <v>34</v>
      </c>
      <c r="L1" s="1" t="s">
        <v>147</v>
      </c>
      <c r="M1" s="1" t="s">
        <v>148</v>
      </c>
      <c r="N1" s="1" t="s">
        <v>60</v>
      </c>
      <c r="O1" s="1" t="s">
        <v>62</v>
      </c>
      <c r="P1" s="1" t="s">
        <v>61</v>
      </c>
      <c r="Q1" s="1" t="s">
        <v>36</v>
      </c>
      <c r="R1" s="1" t="s">
        <v>149</v>
      </c>
      <c r="S1" s="1" t="s">
        <v>150</v>
      </c>
      <c r="T1" s="1" t="s">
        <v>37</v>
      </c>
      <c r="U1" s="1" t="s">
        <v>35</v>
      </c>
      <c r="V1" s="1"/>
      <c r="W1" s="1" t="s">
        <v>168</v>
      </c>
      <c r="X1" s="1" t="s">
        <v>138</v>
      </c>
      <c r="Y1" s="1" t="s">
        <v>152</v>
      </c>
      <c r="Z1" s="1" t="s">
        <v>139</v>
      </c>
    </row>
    <row r="2" spans="1:26" x14ac:dyDescent="0.2">
      <c r="B2" s="4"/>
      <c r="C2" s="4" t="s">
        <v>153</v>
      </c>
      <c r="D2" s="4" t="s">
        <v>154</v>
      </c>
      <c r="E2" s="4" t="s">
        <v>155</v>
      </c>
      <c r="F2" s="4" t="s">
        <v>156</v>
      </c>
      <c r="G2" s="4" t="s">
        <v>157</v>
      </c>
      <c r="H2" s="4" t="s">
        <v>164</v>
      </c>
      <c r="I2" s="4"/>
      <c r="J2" s="4" t="s">
        <v>162</v>
      </c>
      <c r="K2" s="4" t="s">
        <v>165</v>
      </c>
      <c r="L2" s="4" t="s">
        <v>167</v>
      </c>
      <c r="M2" s="4" t="s">
        <v>158</v>
      </c>
      <c r="N2" s="4" t="s">
        <v>163</v>
      </c>
      <c r="O2" s="4" t="s">
        <v>166</v>
      </c>
      <c r="P2" s="4" t="s">
        <v>159</v>
      </c>
      <c r="Q2" s="4" t="s">
        <v>160</v>
      </c>
      <c r="R2" s="4" t="s">
        <v>194</v>
      </c>
      <c r="S2" s="4" t="s">
        <v>195</v>
      </c>
      <c r="T2" s="4" t="s">
        <v>161</v>
      </c>
      <c r="U2" s="4" t="s">
        <v>193</v>
      </c>
      <c r="V2" s="4"/>
      <c r="X2" s="3" t="s">
        <v>94</v>
      </c>
      <c r="Y2" s="3" t="str">
        <f>"\uEC40\uEC41\uEC42"</f>
        <v>\uEC40\uEC41\uEC42</v>
      </c>
    </row>
    <row r="3" spans="1:26" x14ac:dyDescent="0.2">
      <c r="A3" t="s">
        <v>0</v>
      </c>
      <c r="B3" s="4">
        <v>246.9417</v>
      </c>
      <c r="D3" s="4" t="s">
        <v>154</v>
      </c>
      <c r="E3" s="4" t="s">
        <v>155</v>
      </c>
      <c r="F3" s="4" t="s">
        <v>156</v>
      </c>
      <c r="G3" s="4" t="s">
        <v>157</v>
      </c>
      <c r="J3" s="4"/>
      <c r="N3" s="4" t="s">
        <v>163</v>
      </c>
      <c r="O3" s="4" t="s">
        <v>166</v>
      </c>
      <c r="P3" s="4" t="s">
        <v>159</v>
      </c>
      <c r="R3" s="4" t="s">
        <v>194</v>
      </c>
      <c r="S3" s="4" t="s">
        <v>195</v>
      </c>
      <c r="T3" s="4" t="s">
        <v>161</v>
      </c>
      <c r="W3">
        <v>59</v>
      </c>
      <c r="X3" s="3" t="s">
        <v>64</v>
      </c>
      <c r="Y3" s="3" t="str">
        <f>_xlfn.CONCAT(C3:U3)</f>
        <v>\uEC46\uEC47\uEC48\uEC49\uEC4D\uEC4F\uEC51\uEC54\uEC55\uEC53</v>
      </c>
      <c r="Z3" t="str">
        <f>"'"&amp;Y3&amp;"',"</f>
        <v>'\uEC46\uEC47\uEC48\uEC49\uEC4D\uEC4F\uEC51\uEC54\uEC55\uEC53',</v>
      </c>
    </row>
    <row r="4" spans="1:26" x14ac:dyDescent="0.2">
      <c r="A4" t="s">
        <v>1</v>
      </c>
      <c r="B4" s="4">
        <v>261.62560000000002</v>
      </c>
      <c r="D4" s="4" t="s">
        <v>154</v>
      </c>
      <c r="E4" s="4" t="s">
        <v>155</v>
      </c>
      <c r="F4" s="4" t="s">
        <v>156</v>
      </c>
      <c r="G4" s="4" t="s">
        <v>157</v>
      </c>
      <c r="N4" s="4" t="s">
        <v>163</v>
      </c>
      <c r="O4" s="4" t="s">
        <v>166</v>
      </c>
      <c r="P4" s="4" t="s">
        <v>159</v>
      </c>
      <c r="S4" s="4" t="s">
        <v>195</v>
      </c>
      <c r="T4" s="4" t="s">
        <v>161</v>
      </c>
      <c r="W4">
        <v>60</v>
      </c>
      <c r="X4" s="3" t="s">
        <v>65</v>
      </c>
      <c r="Y4" s="3" t="str">
        <f t="shared" ref="Y4:Y40" si="0">_xlfn.CONCAT(C4:U4)</f>
        <v>\uEC46\uEC47\uEC48\uEC49\uEC4D\uEC4F\uEC51\uEC55\uEC53</v>
      </c>
      <c r="Z4" t="str">
        <f>Z3&amp;"'"&amp;Y4&amp;"',"</f>
        <v>'\uEC46\uEC47\uEC48\uEC49\uEC4D\uEC4F\uEC51\uEC54\uEC55\uEC53','\uEC46\uEC47\uEC48\uEC49\uEC4D\uEC4F\uEC51\uEC55\uEC53',</v>
      </c>
    </row>
    <row r="5" spans="1:26" x14ac:dyDescent="0.2">
      <c r="A5" t="s">
        <v>38</v>
      </c>
      <c r="B5" s="4">
        <v>277.18259999999998</v>
      </c>
      <c r="D5" s="4" t="s">
        <v>154</v>
      </c>
      <c r="E5" s="4" t="s">
        <v>155</v>
      </c>
      <c r="F5" s="4" t="s">
        <v>156</v>
      </c>
      <c r="G5" s="4" t="s">
        <v>157</v>
      </c>
      <c r="N5" s="4" t="s">
        <v>163</v>
      </c>
      <c r="O5" s="4" t="s">
        <v>166</v>
      </c>
      <c r="P5" s="4" t="s">
        <v>159</v>
      </c>
      <c r="T5" s="4" t="s">
        <v>161</v>
      </c>
      <c r="W5">
        <v>61</v>
      </c>
      <c r="X5" s="3" t="s">
        <v>95</v>
      </c>
      <c r="Y5" s="3" t="str">
        <f t="shared" si="0"/>
        <v>\uEC46\uEC47\uEC48\uEC49\uEC4D\uEC4F\uEC51\uEC53</v>
      </c>
      <c r="Z5" t="str">
        <f t="shared" ref="Z5:Z49" si="1">Z4&amp;"'"&amp;Y5&amp;"',"</f>
        <v>'\uEC46\uEC47\uEC48\uEC49\uEC4D\uEC4F\uEC51\uEC54\uEC55\uEC53','\uEC46\uEC47\uEC48\uEC49\uEC4D\uEC4F\uEC51\uEC55\uEC53','\uEC46\uEC47\uEC48\uEC49\uEC4D\uEC4F\uEC51\uEC53',</v>
      </c>
    </row>
    <row r="6" spans="1:26" x14ac:dyDescent="0.2">
      <c r="A6" t="s">
        <v>25</v>
      </c>
      <c r="B6" s="4">
        <v>293.66480000000001</v>
      </c>
      <c r="D6" s="4" t="s">
        <v>154</v>
      </c>
      <c r="E6" s="4" t="s">
        <v>155</v>
      </c>
      <c r="F6" s="4" t="s">
        <v>156</v>
      </c>
      <c r="G6" s="4" t="s">
        <v>157</v>
      </c>
      <c r="N6" s="4" t="s">
        <v>163</v>
      </c>
      <c r="O6" s="4" t="s">
        <v>166</v>
      </c>
      <c r="P6" s="4" t="s">
        <v>159</v>
      </c>
      <c r="R6" s="4"/>
      <c r="S6" s="4"/>
      <c r="T6" s="4"/>
      <c r="U6" s="4"/>
      <c r="V6" s="4"/>
      <c r="W6">
        <v>62</v>
      </c>
      <c r="X6" s="3" t="s">
        <v>66</v>
      </c>
      <c r="Y6" s="3" t="str">
        <f t="shared" si="0"/>
        <v>\uEC46\uEC47\uEC48\uEC49\uEC4D\uEC4F\uEC51</v>
      </c>
      <c r="Z6" t="str">
        <f t="shared" si="1"/>
        <v>'\uEC46\uEC47\uEC48\uEC49\uEC4D\uEC4F\uEC51\uEC54\uEC55\uEC53','\uEC46\uEC47\uEC48\uEC49\uEC4D\uEC4F\uEC51\uEC55\uEC53','\uEC46\uEC47\uEC48\uEC49\uEC4D\uEC4F\uEC51\uEC53','\uEC46\uEC47\uEC48\uEC49\uEC4D\uEC4F\uEC51',</v>
      </c>
    </row>
    <row r="7" spans="1:26" x14ac:dyDescent="0.2">
      <c r="A7" t="s">
        <v>39</v>
      </c>
      <c r="B7" s="4">
        <v>311.12700000000001</v>
      </c>
      <c r="D7" s="4" t="s">
        <v>154</v>
      </c>
      <c r="E7" s="4" t="s">
        <v>155</v>
      </c>
      <c r="F7" s="4" t="s">
        <v>156</v>
      </c>
      <c r="G7" s="4" t="s">
        <v>157</v>
      </c>
      <c r="H7" s="6"/>
      <c r="I7" s="6"/>
      <c r="J7" s="6"/>
      <c r="N7" s="4" t="s">
        <v>163</v>
      </c>
      <c r="O7" s="4" t="s">
        <v>166</v>
      </c>
      <c r="P7" s="4" t="s">
        <v>159</v>
      </c>
      <c r="Q7" s="4" t="s">
        <v>160</v>
      </c>
      <c r="R7" s="6"/>
      <c r="W7">
        <v>63</v>
      </c>
      <c r="X7" s="3" t="s">
        <v>96</v>
      </c>
      <c r="Y7" s="3" t="str">
        <f t="shared" si="0"/>
        <v>\uEC46\uEC47\uEC48\uEC49\uEC4D\uEC4F\uEC51\uEC52</v>
      </c>
      <c r="Z7" t="str">
        <f t="shared" si="1"/>
        <v>'\uEC46\uEC47\uEC48\uEC49\uEC4D\uEC4F\uEC51\uEC54\uEC55\uEC53','\uEC46\uEC47\uEC48\uEC49\uEC4D\uEC4F\uEC51\uEC55\uEC53','\uEC46\uEC47\uEC48\uEC49\uEC4D\uEC4F\uEC51\uEC53','\uEC46\uEC47\uEC48\uEC49\uEC4D\uEC4F\uEC51','\uEC46\uEC47\uEC48\uEC49\uEC4D\uEC4F\uEC51\uEC52',</v>
      </c>
    </row>
    <row r="8" spans="1:26" x14ac:dyDescent="0.2">
      <c r="A8" t="s">
        <v>24</v>
      </c>
      <c r="B8" s="4">
        <v>329.62759999999997</v>
      </c>
      <c r="D8" s="4" t="s">
        <v>154</v>
      </c>
      <c r="E8" s="4" t="s">
        <v>155</v>
      </c>
      <c r="F8" s="4" t="s">
        <v>156</v>
      </c>
      <c r="G8" s="4" t="s">
        <v>157</v>
      </c>
      <c r="H8" s="6"/>
      <c r="I8" s="6"/>
      <c r="J8" s="6"/>
      <c r="N8" s="4" t="s">
        <v>163</v>
      </c>
      <c r="O8" s="4" t="s">
        <v>166</v>
      </c>
      <c r="P8" s="6"/>
      <c r="Q8" s="4" t="s">
        <v>160</v>
      </c>
      <c r="R8" s="6"/>
      <c r="W8">
        <v>64</v>
      </c>
      <c r="X8" s="3" t="s">
        <v>67</v>
      </c>
      <c r="Y8" s="3" t="str">
        <f t="shared" si="0"/>
        <v>\uEC46\uEC47\uEC48\uEC49\uEC4D\uEC4F\uEC52</v>
      </c>
      <c r="Z8" t="str">
        <f t="shared" si="1"/>
        <v>'\uEC46\uEC47\uEC48\uEC49\uEC4D\uEC4F\uEC51\uEC54\uEC55\uEC53','\uEC46\uEC47\uEC48\uEC49\uEC4D\uEC4F\uEC51\uEC55\uEC53','\uEC46\uEC47\uEC48\uEC49\uEC4D\uEC4F\uEC51\uEC53','\uEC46\uEC47\uEC48\uEC49\uEC4D\uEC4F\uEC51','\uEC46\uEC47\uEC48\uEC49\uEC4D\uEC4F\uEC51\uEC52','\uEC46\uEC47\uEC48\uEC49\uEC4D\uEC4F\uEC52',</v>
      </c>
    </row>
    <row r="9" spans="1:26" x14ac:dyDescent="0.2">
      <c r="A9" t="s">
        <v>23</v>
      </c>
      <c r="B9" s="4">
        <v>349.22820000000002</v>
      </c>
      <c r="D9" s="4" t="s">
        <v>154</v>
      </c>
      <c r="E9" s="4" t="s">
        <v>155</v>
      </c>
      <c r="F9" s="4" t="s">
        <v>156</v>
      </c>
      <c r="G9" s="4" t="s">
        <v>157</v>
      </c>
      <c r="H9" s="6"/>
      <c r="I9" s="6"/>
      <c r="J9" s="6"/>
      <c r="N9" s="4" t="s">
        <v>163</v>
      </c>
      <c r="O9" s="6"/>
      <c r="P9" s="6"/>
      <c r="Q9" s="4" t="s">
        <v>160</v>
      </c>
      <c r="R9" s="6"/>
      <c r="W9">
        <v>65</v>
      </c>
      <c r="X9" s="3" t="s">
        <v>68</v>
      </c>
      <c r="Y9" s="3" t="str">
        <f t="shared" si="0"/>
        <v>\uEC46\uEC47\uEC48\uEC49\uEC4D\uEC52</v>
      </c>
      <c r="Z9" t="str">
        <f t="shared" si="1"/>
        <v>'\uEC46\uEC47\uEC48\uEC49\uEC4D\uEC4F\uEC51\uEC54\uEC55\uEC53','\uEC46\uEC47\uEC48\uEC49\uEC4D\uEC4F\uEC51\uEC55\uEC53','\uEC46\uEC47\uEC48\uEC49\uEC4D\uEC4F\uEC51\uEC53','\uEC46\uEC47\uEC48\uEC49\uEC4D\uEC4F\uEC51','\uEC46\uEC47\uEC48\uEC49\uEC4D\uEC4F\uEC51\uEC52','\uEC46\uEC47\uEC48\uEC49\uEC4D\uEC4F\uEC52','\uEC46\uEC47\uEC48\uEC49\uEC4D\uEC52',</v>
      </c>
    </row>
    <row r="10" spans="1:26" x14ac:dyDescent="0.2">
      <c r="A10" t="s">
        <v>40</v>
      </c>
      <c r="B10" s="4">
        <v>369.99439999999998</v>
      </c>
      <c r="D10" s="4" t="s">
        <v>154</v>
      </c>
      <c r="E10" s="4" t="s">
        <v>155</v>
      </c>
      <c r="F10" s="4" t="s">
        <v>156</v>
      </c>
      <c r="G10" s="4" t="s">
        <v>157</v>
      </c>
      <c r="H10" s="6"/>
      <c r="I10" s="6"/>
      <c r="J10" s="6"/>
      <c r="N10" s="6"/>
      <c r="O10" s="6"/>
      <c r="P10" s="4" t="s">
        <v>159</v>
      </c>
      <c r="Q10" s="4" t="s">
        <v>160</v>
      </c>
      <c r="W10">
        <v>66</v>
      </c>
      <c r="X10" s="3" t="s">
        <v>97</v>
      </c>
      <c r="Y10" s="3" t="str">
        <f t="shared" si="0"/>
        <v>\uEC46\uEC47\uEC48\uEC49\uEC51\uEC52</v>
      </c>
      <c r="Z10" t="str">
        <f t="shared" si="1"/>
        <v>'\uEC46\uEC47\uEC48\uEC49\uEC4D\uEC4F\uEC51\uEC54\uEC55\uEC53','\uEC46\uEC47\uEC48\uEC49\uEC4D\uEC4F\uEC51\uEC55\uEC53','\uEC46\uEC47\uEC48\uEC49\uEC4D\uEC4F\uEC51\uEC53','\uEC46\uEC47\uEC48\uEC49\uEC4D\uEC4F\uEC51','\uEC46\uEC47\uEC48\uEC49\uEC4D\uEC4F\uEC51\uEC52','\uEC46\uEC47\uEC48\uEC49\uEC4D\uEC4F\uEC52','\uEC46\uEC47\uEC48\uEC49\uEC4D\uEC52','\uEC46\uEC47\uEC48\uEC49\uEC51\uEC52',</v>
      </c>
    </row>
    <row r="11" spans="1:26" x14ac:dyDescent="0.2">
      <c r="A11" t="s">
        <v>22</v>
      </c>
      <c r="B11" s="4">
        <v>391.99540000000002</v>
      </c>
      <c r="D11" s="4" t="s">
        <v>154</v>
      </c>
      <c r="E11" s="4" t="s">
        <v>155</v>
      </c>
      <c r="F11" s="4" t="s">
        <v>156</v>
      </c>
      <c r="G11" s="4" t="s">
        <v>157</v>
      </c>
      <c r="H11" s="6"/>
      <c r="I11" s="6"/>
      <c r="J11" s="6"/>
      <c r="N11" s="6"/>
      <c r="O11" s="6"/>
      <c r="P11" s="6"/>
      <c r="Q11" s="4" t="s">
        <v>160</v>
      </c>
      <c r="W11">
        <v>67</v>
      </c>
      <c r="X11" s="3" t="s">
        <v>69</v>
      </c>
      <c r="Y11" s="3" t="str">
        <f t="shared" si="0"/>
        <v>\uEC46\uEC47\uEC48\uEC49\uEC52</v>
      </c>
      <c r="Z11" t="str">
        <f t="shared" si="1"/>
        <v>'\uEC46\uEC47\uEC48\uEC49\uEC4D\uEC4F\uEC51\uEC54\uEC55\uEC53','\uEC46\uEC47\uEC48\uEC49\uEC4D\uEC4F\uEC51\uEC55\uEC53','\uEC46\uEC47\uEC48\uEC49\uEC4D\uEC4F\uEC51\uEC53','\uEC46\uEC47\uEC48\uEC49\uEC4D\uEC4F\uEC51','\uEC46\uEC47\uEC48\uEC49\uEC4D\uEC4F\uEC51\uEC52','\uEC46\uEC47\uEC48\uEC49\uEC4D\uEC4F\uEC52','\uEC46\uEC47\uEC48\uEC49\uEC4D\uEC52','\uEC46\uEC47\uEC48\uEC49\uEC51\uEC52','\uEC46\uEC47\uEC48\uEC49\uEC52',</v>
      </c>
    </row>
    <row r="12" spans="1:26" x14ac:dyDescent="0.2">
      <c r="A12" t="s">
        <v>41</v>
      </c>
      <c r="B12" s="4">
        <v>415.30470000000003</v>
      </c>
      <c r="D12" s="4" t="s">
        <v>154</v>
      </c>
      <c r="E12" s="4" t="s">
        <v>155</v>
      </c>
      <c r="F12" s="4" t="s">
        <v>156</v>
      </c>
      <c r="G12" s="4" t="s">
        <v>157</v>
      </c>
      <c r="H12" s="4" t="s">
        <v>164</v>
      </c>
      <c r="I12" s="6"/>
      <c r="J12" s="6"/>
      <c r="N12" s="6"/>
      <c r="O12" s="6"/>
      <c r="P12" s="6"/>
      <c r="Q12" s="4" t="s">
        <v>160</v>
      </c>
      <c r="W12">
        <v>68</v>
      </c>
      <c r="X12" s="3" t="s">
        <v>98</v>
      </c>
      <c r="Y12" s="3" t="str">
        <f t="shared" si="0"/>
        <v>\uEC46\uEC47\uEC48\uEC49\uEC4A\uEC52</v>
      </c>
      <c r="Z12" t="str">
        <f t="shared" si="1"/>
        <v>'\uEC46\uEC47\uEC48\uEC49\uEC4D\uEC4F\uEC51\uEC54\uEC55\uEC53','\uEC46\uEC47\uEC48\uEC49\uEC4D\uEC4F\uEC51\uEC55\uEC53','\uEC46\uEC47\uEC48\uEC49\uEC4D\uEC4F\uEC51\uEC53','\uEC46\uEC47\uEC48\uEC49\uEC4D\uEC4F\uEC51','\uEC46\uEC47\uEC48\uEC49\uEC4D\uEC4F\uEC51\uEC52','\uEC46\uEC47\uEC48\uEC49\uEC4D\uEC4F\uEC52','\uEC46\uEC47\uEC48\uEC49\uEC4D\uEC52','\uEC46\uEC47\uEC48\uEC49\uEC51\uEC52','\uEC46\uEC47\uEC48\uEC49\uEC52','\uEC46\uEC47\uEC48\uEC49\uEC4A\uEC52',</v>
      </c>
    </row>
    <row r="13" spans="1:26" x14ac:dyDescent="0.2">
      <c r="A13" t="s">
        <v>28</v>
      </c>
      <c r="B13" s="4">
        <v>440</v>
      </c>
      <c r="D13" s="4" t="s">
        <v>154</v>
      </c>
      <c r="E13" s="4" t="s">
        <v>155</v>
      </c>
      <c r="F13" s="4" t="s">
        <v>156</v>
      </c>
      <c r="G13" s="6"/>
      <c r="H13" s="6"/>
      <c r="I13" s="6"/>
      <c r="J13" s="6"/>
      <c r="N13" s="6"/>
      <c r="O13" s="6"/>
      <c r="P13" s="6"/>
      <c r="Q13" s="4" t="s">
        <v>160</v>
      </c>
      <c r="W13">
        <v>69</v>
      </c>
      <c r="X13" s="3" t="s">
        <v>70</v>
      </c>
      <c r="Y13" s="3" t="str">
        <f t="shared" si="0"/>
        <v>\uEC46\uEC47\uEC48\uEC52</v>
      </c>
      <c r="Z13" t="str">
        <f t="shared" si="1"/>
        <v>'\uEC46\uEC47\uEC48\uEC49\uEC4D\uEC4F\uEC51\uEC54\uEC55\uEC53','\uEC46\uEC47\uEC48\uEC49\uEC4D\uEC4F\uEC51\uEC55\uEC53','\uEC46\uEC47\uEC48\uEC49\uEC4D\uEC4F\uEC51\uEC53','\uEC46\uEC47\uEC48\uEC49\uEC4D\uEC4F\uEC51','\uEC46\uEC47\uEC48\uEC49\uEC4D\uEC4F\uEC51\uEC52','\uEC46\uEC47\uEC48\uEC49\uEC4D\uEC4F\uEC52','\uEC46\uEC47\uEC48\uEC49\uEC4D\uEC52','\uEC46\uEC47\uEC48\uEC49\uEC51\uEC52','\uEC46\uEC47\uEC48\uEC49\uEC52','\uEC46\uEC47\uEC48\uEC49\uEC4A\uEC52','\uEC46\uEC47\uEC48\uEC52',</v>
      </c>
    </row>
    <row r="14" spans="1:26" x14ac:dyDescent="0.2">
      <c r="A14" t="s">
        <v>42</v>
      </c>
      <c r="B14" s="4">
        <v>466.16379999999998</v>
      </c>
      <c r="D14" s="4" t="s">
        <v>154</v>
      </c>
      <c r="E14" s="4" t="s">
        <v>155</v>
      </c>
      <c r="F14" s="6"/>
      <c r="G14" s="6"/>
      <c r="H14" s="6"/>
      <c r="I14" s="6"/>
      <c r="J14" s="6"/>
      <c r="N14" s="4" t="s">
        <v>163</v>
      </c>
      <c r="O14" s="6"/>
      <c r="P14" s="6"/>
      <c r="Q14" s="4" t="s">
        <v>160</v>
      </c>
      <c r="W14">
        <v>70</v>
      </c>
      <c r="X14" s="3" t="s">
        <v>99</v>
      </c>
      <c r="Y14" s="3" t="str">
        <f t="shared" si="0"/>
        <v>\uEC46\uEC47\uEC4D\uEC52</v>
      </c>
      <c r="Z14" t="str">
        <f t="shared" si="1"/>
        <v>'\uEC46\uEC47\uEC48\uEC49\uEC4D\uEC4F\uEC51\uEC54\uEC55\uEC53','\uEC46\uEC47\uEC48\uEC49\uEC4D\uEC4F\uEC51\uEC55\uEC53','\uEC46\uEC47\uEC48\uEC49\uEC4D\uEC4F\uEC51\uEC53','\uEC46\uEC47\uEC48\uEC49\uEC4D\uEC4F\uEC51','\uEC46\uEC47\uEC48\uEC49\uEC4D\uEC4F\uEC51\uEC52','\uEC46\uEC47\uEC48\uEC49\uEC4D\uEC4F\uEC52','\uEC46\uEC47\uEC48\uEC49\uEC4D\uEC52','\uEC46\uEC47\uEC48\uEC49\uEC51\uEC52','\uEC46\uEC47\uEC48\uEC49\uEC52','\uEC46\uEC47\uEC48\uEC49\uEC4A\uEC52','\uEC46\uEC47\uEC48\uEC52','\uEC46\uEC47\uEC4D\uEC52',</v>
      </c>
    </row>
    <row r="15" spans="1:26" x14ac:dyDescent="0.2">
      <c r="A15" t="s">
        <v>21</v>
      </c>
      <c r="B15" s="4">
        <v>493.88330000000002</v>
      </c>
      <c r="D15" s="4" t="s">
        <v>154</v>
      </c>
      <c r="E15" s="4" t="s">
        <v>155</v>
      </c>
      <c r="F15" s="6"/>
      <c r="G15" s="6"/>
      <c r="H15" s="6"/>
      <c r="I15" s="6"/>
      <c r="J15" s="6"/>
      <c r="N15" s="6"/>
      <c r="O15" s="6"/>
      <c r="P15" s="6"/>
      <c r="Q15" s="4" t="s">
        <v>160</v>
      </c>
      <c r="W15">
        <v>71</v>
      </c>
      <c r="X15" s="3" t="s">
        <v>71</v>
      </c>
      <c r="Y15" s="3" t="str">
        <f t="shared" si="0"/>
        <v>\uEC46\uEC47\uEC52</v>
      </c>
      <c r="Z15" t="str">
        <f t="shared" si="1"/>
        <v>'\uEC46\uEC47\uEC48\uEC49\uEC4D\uEC4F\uEC51\uEC54\uEC55\uEC53','\uEC46\uEC47\uEC48\uEC49\uEC4D\uEC4F\uEC51\uEC55\uEC53','\uEC46\uEC47\uEC48\uEC49\uEC4D\uEC4F\uEC51\uEC53','\uEC46\uEC47\uEC48\uEC49\uEC4D\uEC4F\uEC51','\uEC46\uEC47\uEC48\uEC49\uEC4D\uEC4F\uEC51\uEC52','\uEC46\uEC47\uEC48\uEC49\uEC4D\uEC4F\uEC52','\uEC46\uEC47\uEC48\uEC49\uEC4D\uEC52','\uEC46\uEC47\uEC48\uEC49\uEC51\uEC52','\uEC46\uEC47\uEC48\uEC49\uEC52','\uEC46\uEC47\uEC48\uEC49\uEC4A\uEC52','\uEC46\uEC47\uEC48\uEC52','\uEC46\uEC47\uEC4D\uEC52','\uEC46\uEC47\uEC52',</v>
      </c>
    </row>
    <row r="16" spans="1:26" x14ac:dyDescent="0.2">
      <c r="A16" t="s">
        <v>27</v>
      </c>
      <c r="B16" s="4">
        <v>523.25109999999995</v>
      </c>
      <c r="D16" s="6"/>
      <c r="E16" s="4" t="s">
        <v>155</v>
      </c>
      <c r="F16" s="6"/>
      <c r="G16" s="6"/>
      <c r="H16" s="6"/>
      <c r="I16" s="6"/>
      <c r="J16" s="6"/>
      <c r="N16" s="6"/>
      <c r="O16" s="6"/>
      <c r="P16" s="6"/>
      <c r="Q16" s="4" t="s">
        <v>160</v>
      </c>
      <c r="W16">
        <v>72</v>
      </c>
      <c r="X16" s="3" t="s">
        <v>72</v>
      </c>
      <c r="Y16" s="3" t="str">
        <f t="shared" si="0"/>
        <v>\uEC47\uEC52</v>
      </c>
      <c r="Z16" t="str">
        <f>"'"&amp;Y16&amp;"',"</f>
        <v>'\uEC47\uEC52',</v>
      </c>
    </row>
    <row r="17" spans="1:26" x14ac:dyDescent="0.2">
      <c r="A17" t="s">
        <v>43</v>
      </c>
      <c r="B17" s="4">
        <v>554.36530000000005</v>
      </c>
      <c r="D17" s="6"/>
      <c r="E17" s="6"/>
      <c r="F17" s="6"/>
      <c r="G17" s="6"/>
      <c r="H17" s="6"/>
      <c r="I17" s="6"/>
      <c r="J17" s="6"/>
      <c r="N17" s="6"/>
      <c r="O17" s="6"/>
      <c r="P17" s="6"/>
      <c r="Q17" s="4" t="s">
        <v>160</v>
      </c>
      <c r="W17">
        <v>73</v>
      </c>
      <c r="X17" s="3" t="s">
        <v>100</v>
      </c>
      <c r="Y17" s="3" t="str">
        <f t="shared" si="0"/>
        <v>\uEC52</v>
      </c>
      <c r="Z17" t="str">
        <f t="shared" si="1"/>
        <v>'\uEC47\uEC52','\uEC52',</v>
      </c>
    </row>
    <row r="18" spans="1:26" x14ac:dyDescent="0.2">
      <c r="A18" t="s">
        <v>20</v>
      </c>
      <c r="B18" s="4">
        <v>587.32950000000005</v>
      </c>
      <c r="D18" s="4" t="s">
        <v>154</v>
      </c>
      <c r="E18" s="6"/>
      <c r="F18" s="4" t="s">
        <v>156</v>
      </c>
      <c r="G18" s="4" t="s">
        <v>157</v>
      </c>
      <c r="H18" s="6"/>
      <c r="I18" s="6"/>
      <c r="J18" s="6"/>
      <c r="N18" s="4" t="s">
        <v>163</v>
      </c>
      <c r="O18" s="4" t="s">
        <v>166</v>
      </c>
      <c r="P18" s="4" t="s">
        <v>159</v>
      </c>
      <c r="Q18" s="6"/>
      <c r="W18">
        <v>74</v>
      </c>
      <c r="X18" s="3" t="s">
        <v>73</v>
      </c>
      <c r="Y18" s="3" t="str">
        <f t="shared" si="0"/>
        <v>\uEC46\uEC48\uEC49\uEC4D\uEC4F\uEC51</v>
      </c>
      <c r="Z18" t="str">
        <f t="shared" si="1"/>
        <v>'\uEC47\uEC52','\uEC52','\uEC46\uEC48\uEC49\uEC4D\uEC4F\uEC51',</v>
      </c>
    </row>
    <row r="19" spans="1:26" x14ac:dyDescent="0.2">
      <c r="A19" t="s">
        <v>44</v>
      </c>
      <c r="B19" s="4">
        <v>622.25400000000002</v>
      </c>
      <c r="D19" s="4" t="s">
        <v>154</v>
      </c>
      <c r="E19" s="6"/>
      <c r="F19" s="4" t="s">
        <v>156</v>
      </c>
      <c r="G19" s="4" t="s">
        <v>157</v>
      </c>
      <c r="H19" s="6"/>
      <c r="I19" s="6"/>
      <c r="J19" s="6"/>
      <c r="N19" s="4" t="s">
        <v>163</v>
      </c>
      <c r="O19" s="4" t="s">
        <v>166</v>
      </c>
      <c r="P19" s="4" t="s">
        <v>159</v>
      </c>
      <c r="Q19" s="4" t="s">
        <v>160</v>
      </c>
      <c r="W19">
        <v>75</v>
      </c>
      <c r="X19" s="3" t="s">
        <v>101</v>
      </c>
      <c r="Y19" s="3" t="str">
        <f t="shared" si="0"/>
        <v>\uEC46\uEC48\uEC49\uEC4D\uEC4F\uEC51\uEC52</v>
      </c>
      <c r="Z19" t="str">
        <f t="shared" si="1"/>
        <v>'\uEC47\uEC52','\uEC52','\uEC46\uEC48\uEC49\uEC4D\uEC4F\uEC51','\uEC46\uEC48\uEC49\uEC4D\uEC4F\uEC51\uEC52',</v>
      </c>
    </row>
    <row r="20" spans="1:26" x14ac:dyDescent="0.2">
      <c r="A20" t="s">
        <v>19</v>
      </c>
      <c r="B20" s="4">
        <v>659.25509999999997</v>
      </c>
      <c r="D20" s="4" t="s">
        <v>154</v>
      </c>
      <c r="E20" s="4" t="s">
        <v>155</v>
      </c>
      <c r="F20" s="4" t="s">
        <v>156</v>
      </c>
      <c r="G20" s="4" t="s">
        <v>157</v>
      </c>
      <c r="H20" s="6"/>
      <c r="I20" s="6"/>
      <c r="J20" s="6"/>
      <c r="N20" s="4" t="s">
        <v>163</v>
      </c>
      <c r="O20" s="4" t="s">
        <v>166</v>
      </c>
      <c r="P20" s="6"/>
      <c r="Q20" s="4" t="s">
        <v>160</v>
      </c>
      <c r="W20">
        <v>76</v>
      </c>
      <c r="X20" s="3" t="s">
        <v>74</v>
      </c>
      <c r="Y20" s="3" t="str">
        <f t="shared" si="0"/>
        <v>\uEC46\uEC47\uEC48\uEC49\uEC4D\uEC4F\uEC52</v>
      </c>
      <c r="Z20" t="str">
        <f t="shared" si="1"/>
        <v>'\uEC47\uEC52','\uEC52','\uEC46\uEC48\uEC49\uEC4D\uEC4F\uEC51','\uEC46\uEC48\uEC49\uEC4D\uEC4F\uEC51\uEC52','\uEC46\uEC47\uEC48\uEC49\uEC4D\uEC4F\uEC52',</v>
      </c>
    </row>
    <row r="21" spans="1:26" x14ac:dyDescent="0.2">
      <c r="A21" t="s">
        <v>18</v>
      </c>
      <c r="B21" s="4">
        <v>698.45650000000001</v>
      </c>
      <c r="D21" s="4" t="s">
        <v>154</v>
      </c>
      <c r="E21" s="4" t="s">
        <v>155</v>
      </c>
      <c r="F21" s="4" t="s">
        <v>156</v>
      </c>
      <c r="G21" s="4" t="s">
        <v>157</v>
      </c>
      <c r="H21" s="6"/>
      <c r="I21" s="6"/>
      <c r="J21" s="6"/>
      <c r="N21" s="4" t="s">
        <v>163</v>
      </c>
      <c r="O21" s="6"/>
      <c r="P21" s="6"/>
      <c r="Q21" s="4" t="s">
        <v>160</v>
      </c>
      <c r="W21">
        <v>77</v>
      </c>
      <c r="X21" s="3" t="s">
        <v>75</v>
      </c>
      <c r="Y21" s="3" t="str">
        <f t="shared" si="0"/>
        <v>\uEC46\uEC47\uEC48\uEC49\uEC4D\uEC52</v>
      </c>
      <c r="Z21" t="str">
        <f t="shared" si="1"/>
        <v>'\uEC47\uEC52','\uEC52','\uEC46\uEC48\uEC49\uEC4D\uEC4F\uEC51','\uEC46\uEC48\uEC49\uEC4D\uEC4F\uEC51\uEC52','\uEC46\uEC47\uEC48\uEC49\uEC4D\uEC4F\uEC52','\uEC46\uEC47\uEC48\uEC49\uEC4D\uEC52',</v>
      </c>
    </row>
    <row r="22" spans="1:26" x14ac:dyDescent="0.2">
      <c r="A22" t="s">
        <v>45</v>
      </c>
      <c r="B22" s="4">
        <v>739.98879999999997</v>
      </c>
      <c r="D22" s="4" t="s">
        <v>154</v>
      </c>
      <c r="E22" s="4" t="s">
        <v>155</v>
      </c>
      <c r="F22" s="4" t="s">
        <v>156</v>
      </c>
      <c r="G22" s="4" t="s">
        <v>157</v>
      </c>
      <c r="H22" s="6"/>
      <c r="I22" s="6"/>
      <c r="J22" s="6"/>
      <c r="N22" s="6"/>
      <c r="O22" s="6"/>
      <c r="P22" s="4" t="s">
        <v>159</v>
      </c>
      <c r="Q22" s="4" t="s">
        <v>160</v>
      </c>
      <c r="W22">
        <v>78</v>
      </c>
      <c r="X22" s="3" t="s">
        <v>102</v>
      </c>
      <c r="Y22" s="3" t="str">
        <f t="shared" si="0"/>
        <v>\uEC46\uEC47\uEC48\uEC49\uEC51\uEC52</v>
      </c>
      <c r="Z22" t="str">
        <f t="shared" si="1"/>
        <v>'\uEC47\uEC52','\uEC52','\uEC46\uEC48\uEC49\uEC4D\uEC4F\uEC51','\uEC46\uEC48\uEC49\uEC4D\uEC4F\uEC51\uEC52','\uEC46\uEC47\uEC48\uEC49\uEC4D\uEC4F\uEC52','\uEC46\uEC47\uEC48\uEC49\uEC4D\uEC52','\uEC46\uEC47\uEC48\uEC49\uEC51\uEC52',</v>
      </c>
    </row>
    <row r="23" spans="1:26" x14ac:dyDescent="0.2">
      <c r="A23" t="s">
        <v>17</v>
      </c>
      <c r="B23" s="4">
        <v>783.99090000000001</v>
      </c>
      <c r="D23" s="4" t="s">
        <v>154</v>
      </c>
      <c r="E23" s="4" t="s">
        <v>155</v>
      </c>
      <c r="F23" s="4" t="s">
        <v>156</v>
      </c>
      <c r="G23" s="4" t="s">
        <v>157</v>
      </c>
      <c r="H23" s="6"/>
      <c r="I23" s="6"/>
      <c r="J23" s="6"/>
      <c r="N23" s="6"/>
      <c r="O23" s="6"/>
      <c r="P23" s="6"/>
      <c r="Q23" s="4" t="s">
        <v>160</v>
      </c>
      <c r="W23">
        <v>79</v>
      </c>
      <c r="X23" s="3" t="s">
        <v>76</v>
      </c>
      <c r="Y23" s="3" t="str">
        <f t="shared" si="0"/>
        <v>\uEC46\uEC47\uEC48\uEC49\uEC52</v>
      </c>
      <c r="Z23" t="str">
        <f t="shared" si="1"/>
        <v>'\uEC47\uEC52','\uEC52','\uEC46\uEC48\uEC49\uEC4D\uEC4F\uEC51','\uEC46\uEC48\uEC49\uEC4D\uEC4F\uEC51\uEC52','\uEC46\uEC47\uEC48\uEC49\uEC4D\uEC4F\uEC52','\uEC46\uEC47\uEC48\uEC49\uEC4D\uEC52','\uEC46\uEC47\uEC48\uEC49\uEC51\uEC52','\uEC46\uEC47\uEC48\uEC49\uEC52',</v>
      </c>
    </row>
    <row r="24" spans="1:26" x14ac:dyDescent="0.2">
      <c r="A24" t="s">
        <v>46</v>
      </c>
      <c r="B24" s="4">
        <v>830.60940000000005</v>
      </c>
      <c r="D24" s="4" t="s">
        <v>154</v>
      </c>
      <c r="E24" s="4" t="s">
        <v>155</v>
      </c>
      <c r="F24" s="4" t="s">
        <v>156</v>
      </c>
      <c r="G24" s="4" t="s">
        <v>157</v>
      </c>
      <c r="H24" s="4" t="s">
        <v>164</v>
      </c>
      <c r="I24" s="6"/>
      <c r="J24" s="6"/>
      <c r="N24" s="6"/>
      <c r="O24" s="6"/>
      <c r="P24" s="6"/>
      <c r="Q24" s="4" t="s">
        <v>160</v>
      </c>
      <c r="W24">
        <v>80</v>
      </c>
      <c r="X24" s="3" t="s">
        <v>103</v>
      </c>
      <c r="Y24" s="3" t="str">
        <f t="shared" si="0"/>
        <v>\uEC46\uEC47\uEC48\uEC49\uEC4A\uEC52</v>
      </c>
      <c r="Z24" t="str">
        <f t="shared" si="1"/>
        <v>'\uEC47\uEC52','\uEC52','\uEC46\uEC48\uEC49\uEC4D\uEC4F\uEC51','\uEC46\uEC48\uEC49\uEC4D\uEC4F\uEC51\uEC52','\uEC46\uEC47\uEC48\uEC49\uEC4D\uEC4F\uEC52','\uEC46\uEC47\uEC48\uEC49\uEC4D\uEC52','\uEC46\uEC47\uEC48\uEC49\uEC51\uEC52','\uEC46\uEC47\uEC48\uEC49\uEC52','\uEC46\uEC47\uEC48\uEC49\uEC4A\uEC52',</v>
      </c>
    </row>
    <row r="25" spans="1:26" x14ac:dyDescent="0.2">
      <c r="A25" t="s">
        <v>16</v>
      </c>
      <c r="B25" s="4">
        <v>880</v>
      </c>
      <c r="D25" s="4" t="s">
        <v>154</v>
      </c>
      <c r="E25" s="4" t="s">
        <v>155</v>
      </c>
      <c r="F25" s="4" t="s">
        <v>156</v>
      </c>
      <c r="G25" s="6"/>
      <c r="H25" s="6"/>
      <c r="I25" s="6"/>
      <c r="J25" s="6"/>
      <c r="N25" s="6"/>
      <c r="O25" s="6"/>
      <c r="P25" s="6"/>
      <c r="Q25" s="4" t="s">
        <v>160</v>
      </c>
      <c r="W25">
        <v>81</v>
      </c>
      <c r="X25" s="3" t="s">
        <v>77</v>
      </c>
      <c r="Y25" s="3" t="str">
        <f t="shared" si="0"/>
        <v>\uEC46\uEC47\uEC48\uEC52</v>
      </c>
      <c r="Z25" t="str">
        <f t="shared" si="1"/>
        <v>'\uEC47\uEC52','\uEC52','\uEC46\uEC48\uEC49\uEC4D\uEC4F\uEC51','\uEC46\uEC48\uEC49\uEC4D\uEC4F\uEC51\uEC52','\uEC46\uEC47\uEC48\uEC49\uEC4D\uEC4F\uEC52','\uEC46\uEC47\uEC48\uEC49\uEC4D\uEC52','\uEC46\uEC47\uEC48\uEC49\uEC51\uEC52','\uEC46\uEC47\uEC48\uEC49\uEC52','\uEC46\uEC47\uEC48\uEC49\uEC4A\uEC52','\uEC46\uEC47\uEC48\uEC52',</v>
      </c>
    </row>
    <row r="26" spans="1:26" x14ac:dyDescent="0.2">
      <c r="A26" t="s">
        <v>47</v>
      </c>
      <c r="B26" s="4">
        <v>932.32749999999999</v>
      </c>
      <c r="D26" s="4" t="s">
        <v>154</v>
      </c>
      <c r="E26" s="4" t="s">
        <v>155</v>
      </c>
      <c r="F26" s="6"/>
      <c r="G26" s="6"/>
      <c r="H26" s="6"/>
      <c r="I26" s="6"/>
      <c r="J26" s="6"/>
      <c r="N26" s="4" t="s">
        <v>163</v>
      </c>
      <c r="O26" s="6"/>
      <c r="P26" s="6"/>
      <c r="Q26" s="4" t="s">
        <v>160</v>
      </c>
      <c r="W26">
        <v>82</v>
      </c>
      <c r="X26" s="3" t="s">
        <v>104</v>
      </c>
      <c r="Y26" s="3" t="str">
        <f t="shared" si="0"/>
        <v>\uEC46\uEC47\uEC4D\uEC52</v>
      </c>
      <c r="Z26" t="str">
        <f t="shared" si="1"/>
        <v>'\uEC47\uEC52','\uEC52','\uEC46\uEC48\uEC49\uEC4D\uEC4F\uEC51','\uEC46\uEC48\uEC49\uEC4D\uEC4F\uEC51\uEC52','\uEC46\uEC47\uEC48\uEC49\uEC4D\uEC4F\uEC52','\uEC46\uEC47\uEC48\uEC49\uEC4D\uEC52','\uEC46\uEC47\uEC48\uEC49\uEC51\uEC52','\uEC46\uEC47\uEC48\uEC49\uEC52','\uEC46\uEC47\uEC48\uEC49\uEC4A\uEC52','\uEC46\uEC47\uEC48\uEC52','\uEC46\uEC47\uEC4D\uEC52',</v>
      </c>
    </row>
    <row r="27" spans="1:26" x14ac:dyDescent="0.2">
      <c r="A27" t="s">
        <v>15</v>
      </c>
      <c r="B27" s="4">
        <v>987.76660000000004</v>
      </c>
      <c r="D27" s="4" t="s">
        <v>154</v>
      </c>
      <c r="E27" s="4" t="s">
        <v>155</v>
      </c>
      <c r="F27" s="6"/>
      <c r="G27" s="6"/>
      <c r="H27" s="6"/>
      <c r="I27" s="6"/>
      <c r="J27" s="6"/>
      <c r="N27" s="6"/>
      <c r="O27" s="6"/>
      <c r="P27" s="6"/>
      <c r="Q27" s="4" t="s">
        <v>160</v>
      </c>
      <c r="W27">
        <v>83</v>
      </c>
      <c r="X27" s="3" t="s">
        <v>78</v>
      </c>
      <c r="Y27" s="3" t="str">
        <f t="shared" si="0"/>
        <v>\uEC46\uEC47\uEC52</v>
      </c>
      <c r="Z27" t="str">
        <f t="shared" si="1"/>
        <v>'\uEC47\uEC52','\uEC52','\uEC46\uEC48\uEC49\uEC4D\uEC4F\uEC51','\uEC46\uEC48\uEC49\uEC4D\uEC4F\uEC51\uEC52','\uEC46\uEC47\uEC48\uEC49\uEC4D\uEC4F\uEC52','\uEC46\uEC47\uEC48\uEC49\uEC4D\uEC52','\uEC46\uEC47\uEC48\uEC49\uEC51\uEC52','\uEC46\uEC47\uEC48\uEC49\uEC52','\uEC46\uEC47\uEC48\uEC49\uEC4A\uEC52','\uEC46\uEC47\uEC48\uEC52','\uEC46\uEC47\uEC4D\uEC52','\uEC46\uEC47\uEC52',</v>
      </c>
    </row>
    <row r="28" spans="1:26" x14ac:dyDescent="0.2">
      <c r="A28" t="s">
        <v>26</v>
      </c>
      <c r="B28" s="4">
        <v>1046.502</v>
      </c>
      <c r="D28" s="6"/>
      <c r="E28" s="4" t="s">
        <v>155</v>
      </c>
      <c r="F28" s="6"/>
      <c r="G28" s="6"/>
      <c r="H28" s="6"/>
      <c r="I28" s="6"/>
      <c r="J28" s="6"/>
      <c r="N28" s="6"/>
      <c r="O28" s="6"/>
      <c r="P28" s="6"/>
      <c r="Q28" s="4" t="s">
        <v>160</v>
      </c>
      <c r="W28">
        <v>84</v>
      </c>
      <c r="X28" s="3" t="s">
        <v>79</v>
      </c>
      <c r="Y28" s="3" t="str">
        <f t="shared" si="0"/>
        <v>\uEC47\uEC52</v>
      </c>
      <c r="Z28" t="str">
        <f>"'"&amp;Y28&amp;"',"</f>
        <v>'\uEC47\uEC52',</v>
      </c>
    </row>
    <row r="29" spans="1:26" x14ac:dyDescent="0.2">
      <c r="A29" t="s">
        <v>48</v>
      </c>
      <c r="B29" s="4">
        <v>1108.731</v>
      </c>
      <c r="D29" s="6"/>
      <c r="E29" s="6"/>
      <c r="F29" s="6"/>
      <c r="G29" s="6"/>
      <c r="H29" s="6"/>
      <c r="I29" s="6"/>
      <c r="J29" s="6"/>
      <c r="N29" s="6"/>
      <c r="O29" s="6"/>
      <c r="P29" s="6"/>
      <c r="Q29" s="4" t="s">
        <v>160</v>
      </c>
      <c r="W29">
        <v>85</v>
      </c>
      <c r="X29" s="3" t="s">
        <v>105</v>
      </c>
      <c r="Y29" s="3" t="str">
        <f t="shared" si="0"/>
        <v>\uEC52</v>
      </c>
      <c r="Z29" t="str">
        <f t="shared" si="1"/>
        <v>'\uEC47\uEC52','\uEC52',</v>
      </c>
    </row>
    <row r="30" spans="1:26" x14ac:dyDescent="0.2">
      <c r="A30" t="s">
        <v>14</v>
      </c>
      <c r="B30" s="4">
        <v>1174.6590000000001</v>
      </c>
      <c r="D30" s="4" t="s">
        <v>154</v>
      </c>
      <c r="E30" s="6"/>
      <c r="F30" s="4" t="s">
        <v>156</v>
      </c>
      <c r="G30" s="4" t="s">
        <v>157</v>
      </c>
      <c r="H30" s="6"/>
      <c r="I30" s="6"/>
      <c r="J30" s="6"/>
      <c r="N30" s="6"/>
      <c r="O30" s="6"/>
      <c r="P30" s="6"/>
      <c r="Q30" s="4" t="s">
        <v>160</v>
      </c>
      <c r="W30">
        <v>86</v>
      </c>
      <c r="X30" s="3" t="s">
        <v>80</v>
      </c>
      <c r="Y30" s="3" t="str">
        <f t="shared" si="0"/>
        <v>\uEC46\uEC48\uEC49\uEC52</v>
      </c>
      <c r="Z30" t="str">
        <f t="shared" si="1"/>
        <v>'\uEC47\uEC52','\uEC52','\uEC46\uEC48\uEC49\uEC52',</v>
      </c>
    </row>
    <row r="31" spans="1:26" x14ac:dyDescent="0.2">
      <c r="A31" t="s">
        <v>49</v>
      </c>
      <c r="B31" s="4">
        <v>1244.508</v>
      </c>
      <c r="D31" s="4" t="s">
        <v>154</v>
      </c>
      <c r="E31" s="4" t="s">
        <v>155</v>
      </c>
      <c r="F31" s="4" t="s">
        <v>156</v>
      </c>
      <c r="G31" s="4" t="s">
        <v>157</v>
      </c>
      <c r="H31" s="4" t="s">
        <v>164</v>
      </c>
      <c r="I31" s="6"/>
      <c r="J31" s="6"/>
      <c r="N31" s="4" t="s">
        <v>163</v>
      </c>
      <c r="O31" s="4" t="s">
        <v>166</v>
      </c>
      <c r="P31" s="4" t="s">
        <v>159</v>
      </c>
      <c r="Q31" s="4" t="s">
        <v>160</v>
      </c>
      <c r="W31">
        <v>87</v>
      </c>
      <c r="X31" s="3" t="s">
        <v>106</v>
      </c>
      <c r="Y31" s="3" t="str">
        <f t="shared" si="0"/>
        <v>\uEC46\uEC47\uEC48\uEC49\uEC4A\uEC4D\uEC4F\uEC51\uEC52</v>
      </c>
      <c r="Z31" t="str">
        <f t="shared" si="1"/>
        <v>'\uEC47\uEC52','\uEC52','\uEC46\uEC48\uEC49\uEC52','\uEC46\uEC47\uEC48\uEC49\uEC4A\uEC4D\uEC4F\uEC51\uEC52',</v>
      </c>
    </row>
    <row r="32" spans="1:26" x14ac:dyDescent="0.2">
      <c r="A32" t="s">
        <v>13</v>
      </c>
      <c r="B32" s="4">
        <v>1318.51</v>
      </c>
      <c r="D32" s="4" t="s">
        <v>154</v>
      </c>
      <c r="E32" s="4" t="s">
        <v>155</v>
      </c>
      <c r="F32" s="4" t="s">
        <v>156</v>
      </c>
      <c r="G32" s="6"/>
      <c r="H32" s="6"/>
      <c r="I32" s="6"/>
      <c r="J32" s="6"/>
      <c r="N32" s="4" t="s">
        <v>163</v>
      </c>
      <c r="O32" s="4" t="s">
        <v>166</v>
      </c>
      <c r="P32" s="6"/>
      <c r="Q32" s="4" t="s">
        <v>160</v>
      </c>
      <c r="W32">
        <v>88</v>
      </c>
      <c r="X32" s="3" t="s">
        <v>81</v>
      </c>
      <c r="Y32" s="3" t="str">
        <f t="shared" si="0"/>
        <v>\uEC46\uEC47\uEC48\uEC4D\uEC4F\uEC52</v>
      </c>
      <c r="Z32" t="str">
        <f t="shared" si="1"/>
        <v>'\uEC47\uEC52','\uEC52','\uEC46\uEC48\uEC49\uEC52','\uEC46\uEC47\uEC48\uEC49\uEC4A\uEC4D\uEC4F\uEC51\uEC52','\uEC46\uEC47\uEC48\uEC4D\uEC4F\uEC52',</v>
      </c>
    </row>
    <row r="33" spans="1:26" x14ac:dyDescent="0.2">
      <c r="A33" t="s">
        <v>12</v>
      </c>
      <c r="B33" s="4">
        <v>1396.913</v>
      </c>
      <c r="D33" s="4" t="s">
        <v>154</v>
      </c>
      <c r="E33" s="4" t="s">
        <v>155</v>
      </c>
      <c r="F33" s="6"/>
      <c r="G33" s="4" t="s">
        <v>157</v>
      </c>
      <c r="H33" s="6"/>
      <c r="I33" s="6"/>
      <c r="J33" s="6"/>
      <c r="N33" s="4" t="s">
        <v>163</v>
      </c>
      <c r="O33" s="6"/>
      <c r="P33" s="6"/>
      <c r="Q33" s="4" t="s">
        <v>160</v>
      </c>
      <c r="W33">
        <v>89</v>
      </c>
      <c r="X33" s="3" t="s">
        <v>82</v>
      </c>
      <c r="Y33" s="3" t="str">
        <f t="shared" si="0"/>
        <v>\uEC46\uEC47\uEC49\uEC4D\uEC52</v>
      </c>
      <c r="Z33" t="str">
        <f t="shared" si="1"/>
        <v>'\uEC47\uEC52','\uEC52','\uEC46\uEC48\uEC49\uEC52','\uEC46\uEC47\uEC48\uEC49\uEC4A\uEC4D\uEC4F\uEC51\uEC52','\uEC46\uEC47\uEC48\uEC4D\uEC4F\uEC52','\uEC46\uEC47\uEC49\uEC4D\uEC52',</v>
      </c>
    </row>
    <row r="34" spans="1:26" x14ac:dyDescent="0.2">
      <c r="A34" t="s">
        <v>50</v>
      </c>
      <c r="B34" s="4">
        <v>1479.9780000000001</v>
      </c>
      <c r="D34" s="4" t="s">
        <v>154</v>
      </c>
      <c r="E34" s="4" t="s">
        <v>155</v>
      </c>
      <c r="F34" s="6"/>
      <c r="G34" s="4" t="s">
        <v>157</v>
      </c>
      <c r="H34" s="6"/>
      <c r="I34" s="6"/>
      <c r="J34" s="6"/>
      <c r="N34" s="6"/>
      <c r="O34" s="6"/>
      <c r="P34" s="4" t="s">
        <v>159</v>
      </c>
      <c r="Q34" s="4" t="s">
        <v>160</v>
      </c>
      <c r="W34">
        <v>90</v>
      </c>
      <c r="X34" s="3" t="s">
        <v>107</v>
      </c>
      <c r="Y34" s="3" t="str">
        <f t="shared" si="0"/>
        <v>\uEC46\uEC47\uEC49\uEC51\uEC52</v>
      </c>
      <c r="Z34" t="str">
        <f t="shared" si="1"/>
        <v>'\uEC47\uEC52','\uEC52','\uEC46\uEC48\uEC49\uEC52','\uEC46\uEC47\uEC48\uEC49\uEC4A\uEC4D\uEC4F\uEC51\uEC52','\uEC46\uEC47\uEC48\uEC4D\uEC4F\uEC52','\uEC46\uEC47\uEC49\uEC4D\uEC52','\uEC46\uEC47\uEC49\uEC51\uEC52',</v>
      </c>
    </row>
    <row r="35" spans="1:26" x14ac:dyDescent="0.2">
      <c r="A35" t="s">
        <v>11</v>
      </c>
      <c r="B35" s="4">
        <v>1567.982</v>
      </c>
      <c r="D35" s="6"/>
      <c r="E35" s="4" t="s">
        <v>155</v>
      </c>
      <c r="F35" s="4" t="s">
        <v>156</v>
      </c>
      <c r="G35" s="4" t="s">
        <v>157</v>
      </c>
      <c r="H35" s="6"/>
      <c r="I35" s="6"/>
      <c r="J35" s="6"/>
      <c r="N35" s="6"/>
      <c r="O35" s="6"/>
      <c r="P35" s="6"/>
      <c r="Q35" s="4" t="s">
        <v>160</v>
      </c>
      <c r="W35">
        <v>91</v>
      </c>
      <c r="X35" s="3" t="s">
        <v>83</v>
      </c>
      <c r="Y35" s="3" t="str">
        <f t="shared" si="0"/>
        <v>\uEC47\uEC48\uEC49\uEC52</v>
      </c>
      <c r="Z35" t="str">
        <f t="shared" si="1"/>
        <v>'\uEC47\uEC52','\uEC52','\uEC46\uEC48\uEC49\uEC52','\uEC46\uEC47\uEC48\uEC49\uEC4A\uEC4D\uEC4F\uEC51\uEC52','\uEC46\uEC47\uEC48\uEC4D\uEC4F\uEC52','\uEC46\uEC47\uEC49\uEC4D\uEC52','\uEC46\uEC47\uEC49\uEC51\uEC52','\uEC47\uEC48\uEC49\uEC52',</v>
      </c>
    </row>
    <row r="36" spans="1:26" x14ac:dyDescent="0.2">
      <c r="A36" t="s">
        <v>51</v>
      </c>
      <c r="B36" s="4">
        <v>1661.2190000000001</v>
      </c>
      <c r="D36" s="6"/>
      <c r="E36" s="6"/>
      <c r="F36" s="4" t="s">
        <v>156</v>
      </c>
      <c r="G36" s="4" t="s">
        <v>157</v>
      </c>
      <c r="H36" s="4" t="s">
        <v>164</v>
      </c>
      <c r="I36" s="6"/>
      <c r="J36" s="6"/>
      <c r="N36" s="6"/>
      <c r="O36" s="6"/>
      <c r="P36" s="6"/>
      <c r="Q36" s="4" t="s">
        <v>160</v>
      </c>
      <c r="W36">
        <v>92</v>
      </c>
      <c r="X36" s="3" t="s">
        <v>108</v>
      </c>
      <c r="Y36" s="3" t="str">
        <f t="shared" si="0"/>
        <v>\uEC48\uEC49\uEC4A\uEC52</v>
      </c>
      <c r="Z36" t="str">
        <f t="shared" si="1"/>
        <v>'\uEC47\uEC52','\uEC52','\uEC46\uEC48\uEC49\uEC52','\uEC46\uEC47\uEC48\uEC49\uEC4A\uEC4D\uEC4F\uEC51\uEC52','\uEC46\uEC47\uEC48\uEC4D\uEC4F\uEC52','\uEC46\uEC47\uEC49\uEC4D\uEC52','\uEC46\uEC47\uEC49\uEC51\uEC52','\uEC47\uEC48\uEC49\uEC52','\uEC48\uEC49\uEC4A\uEC52',</v>
      </c>
    </row>
    <row r="37" spans="1:26" x14ac:dyDescent="0.2">
      <c r="A37" t="s">
        <v>10</v>
      </c>
      <c r="B37" s="4">
        <v>1760</v>
      </c>
      <c r="D37" s="4" t="s">
        <v>154</v>
      </c>
      <c r="E37" s="6"/>
      <c r="F37" s="4" t="s">
        <v>156</v>
      </c>
      <c r="G37" s="6"/>
      <c r="H37" s="6"/>
      <c r="I37" s="6"/>
      <c r="J37" s="6"/>
      <c r="N37" s="4" t="s">
        <v>163</v>
      </c>
      <c r="O37" s="6"/>
      <c r="P37" s="6"/>
      <c r="Q37" s="4" t="s">
        <v>160</v>
      </c>
      <c r="W37">
        <v>93</v>
      </c>
      <c r="X37" s="3" t="s">
        <v>84</v>
      </c>
      <c r="Y37" s="3" t="str">
        <f t="shared" si="0"/>
        <v>\uEC46\uEC48\uEC4D\uEC52</v>
      </c>
      <c r="Z37" t="str">
        <f t="shared" si="1"/>
        <v>'\uEC47\uEC52','\uEC52','\uEC46\uEC48\uEC49\uEC52','\uEC46\uEC47\uEC48\uEC49\uEC4A\uEC4D\uEC4F\uEC51\uEC52','\uEC46\uEC47\uEC48\uEC4D\uEC4F\uEC52','\uEC46\uEC47\uEC49\uEC4D\uEC52','\uEC46\uEC47\uEC49\uEC51\uEC52','\uEC47\uEC48\uEC49\uEC52','\uEC48\uEC49\uEC4A\uEC52','\uEC46\uEC48\uEC4D\uEC52',</v>
      </c>
    </row>
    <row r="38" spans="1:26" x14ac:dyDescent="0.2">
      <c r="A38" t="s">
        <v>52</v>
      </c>
      <c r="B38" s="4">
        <v>1864.655</v>
      </c>
      <c r="D38" s="4" t="s">
        <v>154</v>
      </c>
      <c r="E38" s="6"/>
      <c r="G38" s="6"/>
      <c r="H38" s="6"/>
      <c r="I38" s="6"/>
      <c r="J38" s="6"/>
      <c r="L38" s="4" t="s">
        <v>167</v>
      </c>
      <c r="N38" s="4" t="s">
        <v>163</v>
      </c>
      <c r="O38" s="6"/>
      <c r="P38" s="6"/>
      <c r="Q38" s="6"/>
      <c r="W38">
        <v>94</v>
      </c>
      <c r="X38" s="3" t="s">
        <v>109</v>
      </c>
      <c r="Y38" s="3" t="str">
        <f t="shared" si="0"/>
        <v>\uEC46\uEC4E\uEC4D</v>
      </c>
      <c r="Z38" t="str">
        <f t="shared" si="1"/>
        <v>'\uEC47\uEC52','\uEC52','\uEC46\uEC48\uEC49\uEC52','\uEC46\uEC47\uEC48\uEC49\uEC4A\uEC4D\uEC4F\uEC51\uEC52','\uEC46\uEC47\uEC48\uEC4D\uEC4F\uEC52','\uEC46\uEC47\uEC49\uEC4D\uEC52','\uEC46\uEC47\uEC49\uEC51\uEC52','\uEC47\uEC48\uEC49\uEC52','\uEC48\uEC49\uEC4A\uEC52','\uEC46\uEC48\uEC4D\uEC52','\uEC46\uEC4E\uEC4D',</v>
      </c>
    </row>
    <row r="39" spans="1:26" x14ac:dyDescent="0.2">
      <c r="A39" t="s">
        <v>9</v>
      </c>
      <c r="B39" s="4">
        <v>1975.5329999999999</v>
      </c>
      <c r="D39" s="4" t="s">
        <v>154</v>
      </c>
      <c r="E39" s="4" t="s">
        <v>155</v>
      </c>
      <c r="G39" s="4" t="s">
        <v>157</v>
      </c>
      <c r="H39" s="6"/>
      <c r="I39" s="6"/>
      <c r="J39" s="6"/>
      <c r="M39" s="4" t="s">
        <v>158</v>
      </c>
      <c r="O39" s="6"/>
      <c r="P39" s="6"/>
      <c r="Q39" s="6"/>
      <c r="W39">
        <v>95</v>
      </c>
      <c r="X39" s="3" t="s">
        <v>85</v>
      </c>
      <c r="Y39" s="3" t="str">
        <f t="shared" si="0"/>
        <v>\uEC46\uEC47\uEC49\uEC50</v>
      </c>
      <c r="Z39" t="str">
        <f t="shared" si="1"/>
        <v>'\uEC47\uEC52','\uEC52','\uEC46\uEC48\uEC49\uEC52','\uEC46\uEC47\uEC48\uEC49\uEC4A\uEC4D\uEC4F\uEC51\uEC52','\uEC46\uEC47\uEC48\uEC4D\uEC4F\uEC52','\uEC46\uEC47\uEC49\uEC4D\uEC52','\uEC46\uEC47\uEC49\uEC51\uEC52','\uEC47\uEC48\uEC49\uEC52','\uEC48\uEC49\uEC4A\uEC52','\uEC46\uEC48\uEC4D\uEC52','\uEC46\uEC4E\uEC4D','\uEC46\uEC47\uEC49\uEC50',</v>
      </c>
    </row>
    <row r="40" spans="1:26" x14ac:dyDescent="0.2">
      <c r="A40" t="s">
        <v>29</v>
      </c>
      <c r="B40" s="4">
        <v>2093.0050000000001</v>
      </c>
      <c r="E40" s="4" t="s">
        <v>155</v>
      </c>
      <c r="F40" s="4" t="s">
        <v>156</v>
      </c>
      <c r="G40" s="4" t="s">
        <v>157</v>
      </c>
      <c r="H40" s="4" t="s">
        <v>164</v>
      </c>
      <c r="I40" s="6"/>
      <c r="J40" s="6"/>
      <c r="N40" s="4" t="s">
        <v>163</v>
      </c>
      <c r="O40" s="6"/>
      <c r="P40" s="6"/>
      <c r="Q40" s="6"/>
      <c r="W40">
        <v>96</v>
      </c>
      <c r="X40" s="3" t="s">
        <v>86</v>
      </c>
      <c r="Y40" s="3" t="str">
        <f t="shared" si="0"/>
        <v>\uEC47\uEC48\uEC49\uEC4A\uEC4D</v>
      </c>
      <c r="Z40" t="str">
        <f>"'"&amp;Y40&amp;"',"</f>
        <v>'\uEC47\uEC48\uEC49\uEC4A\uEC4D',</v>
      </c>
    </row>
    <row r="41" spans="1:26" x14ac:dyDescent="0.2">
      <c r="A41" t="s">
        <v>53</v>
      </c>
      <c r="B41" s="4">
        <v>2217.4609999999998</v>
      </c>
      <c r="F41" s="4" t="s">
        <v>156</v>
      </c>
      <c r="I41" s="6"/>
      <c r="J41" s="6"/>
      <c r="N41" s="4" t="s">
        <v>163</v>
      </c>
      <c r="P41" s="4" t="s">
        <v>159</v>
      </c>
      <c r="S41" s="4" t="s">
        <v>195</v>
      </c>
      <c r="T41" s="4" t="s">
        <v>161</v>
      </c>
      <c r="W41">
        <v>97</v>
      </c>
      <c r="X41" s="3" t="s">
        <v>110</v>
      </c>
      <c r="Y41" s="3" t="str">
        <f t="shared" ref="Y41" si="2">_xlfn.CONCAT(C41:U41)</f>
        <v>\uEC48\uEC4D\uEC51\uEC55\uEC53</v>
      </c>
      <c r="Z41" t="str">
        <f t="shared" si="1"/>
        <v>'\uEC47\uEC48\uEC49\uEC4A\uEC4D','\uEC48\uEC4D\uEC51\uEC55\uEC53',</v>
      </c>
    </row>
    <row r="42" spans="1:26" x14ac:dyDescent="0.2">
      <c r="A42" t="s">
        <v>8</v>
      </c>
      <c r="B42" s="4">
        <v>2349.3180000000002</v>
      </c>
      <c r="D42" s="4" t="s">
        <v>154</v>
      </c>
      <c r="F42" s="4" t="s">
        <v>156</v>
      </c>
      <c r="G42" s="4" t="s">
        <v>157</v>
      </c>
      <c r="N42" s="4" t="s">
        <v>163</v>
      </c>
      <c r="O42" s="4" t="s">
        <v>166</v>
      </c>
      <c r="S42" s="4" t="s">
        <v>195</v>
      </c>
      <c r="W42">
        <v>98</v>
      </c>
      <c r="X42" s="3" t="s">
        <v>87</v>
      </c>
      <c r="Y42" s="3" t="str">
        <f t="shared" ref="Y42:Y49" si="3">_xlfn.CONCAT(C42:U42)</f>
        <v>\uEC46\uEC48\uEC49\uEC4D\uEC4F\uEC55</v>
      </c>
      <c r="Z42" t="str">
        <f t="shared" si="1"/>
        <v>'\uEC47\uEC48\uEC49\uEC4A\uEC4D','\uEC48\uEC4D\uEC51\uEC55\uEC53','\uEC46\uEC48\uEC49\uEC4D\uEC4F\uEC55',</v>
      </c>
    </row>
    <row r="43" spans="1:26" x14ac:dyDescent="0.2">
      <c r="A43" t="s">
        <v>54</v>
      </c>
      <c r="B43" s="4">
        <v>2489.0160000000001</v>
      </c>
      <c r="D43" s="4" t="s">
        <v>154</v>
      </c>
      <c r="G43" s="4" t="s">
        <v>157</v>
      </c>
      <c r="L43" s="4" t="s">
        <v>167</v>
      </c>
      <c r="N43" s="4" t="s">
        <v>163</v>
      </c>
      <c r="S43" s="4" t="s">
        <v>195</v>
      </c>
      <c r="T43" s="4" t="s">
        <v>161</v>
      </c>
      <c r="W43">
        <v>99</v>
      </c>
      <c r="X43" s="3" t="s">
        <v>111</v>
      </c>
      <c r="Y43" s="3" t="str">
        <f t="shared" si="3"/>
        <v>\uEC46\uEC49\uEC4E\uEC4D\uEC55\uEC53</v>
      </c>
      <c r="Z43" t="str">
        <f t="shared" si="1"/>
        <v>'\uEC47\uEC48\uEC49\uEC4A\uEC4D','\uEC48\uEC4D\uEC51\uEC55\uEC53','\uEC46\uEC48\uEC49\uEC4D\uEC4F\uEC55','\uEC46\uEC49\uEC4E\uEC4D\uEC55\uEC53',</v>
      </c>
    </row>
    <row r="44" spans="1:26" x14ac:dyDescent="0.2">
      <c r="A44" t="s">
        <v>7</v>
      </c>
      <c r="B44" s="4">
        <v>2637.02</v>
      </c>
      <c r="D44" s="4" t="s">
        <v>154</v>
      </c>
      <c r="F44" s="4" t="s">
        <v>156</v>
      </c>
      <c r="G44" s="4" t="s">
        <v>157</v>
      </c>
      <c r="H44" s="4" t="s">
        <v>164</v>
      </c>
      <c r="L44" s="4" t="s">
        <v>167</v>
      </c>
      <c r="M44" s="4" t="s">
        <v>158</v>
      </c>
      <c r="P44" s="4" t="s">
        <v>159</v>
      </c>
      <c r="R44" s="4" t="s">
        <v>194</v>
      </c>
      <c r="S44" s="4" t="s">
        <v>195</v>
      </c>
      <c r="W44">
        <v>100</v>
      </c>
      <c r="X44" s="3" t="s">
        <v>88</v>
      </c>
      <c r="Y44" s="3" t="str">
        <f t="shared" si="3"/>
        <v>\uEC46\uEC48\uEC49\uEC4A\uEC4E\uEC50\uEC51\uEC54\uEC55</v>
      </c>
      <c r="Z44" t="str">
        <f t="shared" si="1"/>
        <v>'\uEC47\uEC48\uEC49\uEC4A\uEC4D','\uEC48\uEC4D\uEC51\uEC55\uEC53','\uEC46\uEC48\uEC49\uEC4D\uEC4F\uEC55','\uEC46\uEC49\uEC4E\uEC4D\uEC55\uEC53','\uEC46\uEC48\uEC49\uEC4A\uEC4E\uEC50\uEC51\uEC54\uEC55',</v>
      </c>
    </row>
    <row r="45" spans="1:26" x14ac:dyDescent="0.2">
      <c r="A45" t="s">
        <v>6</v>
      </c>
      <c r="B45" s="4">
        <v>2793.826</v>
      </c>
      <c r="F45" s="4" t="s">
        <v>156</v>
      </c>
      <c r="M45" s="4" t="s">
        <v>158</v>
      </c>
      <c r="P45" s="4" t="s">
        <v>159</v>
      </c>
      <c r="Q45" s="4" t="s">
        <v>160</v>
      </c>
      <c r="T45" s="4" t="s">
        <v>161</v>
      </c>
      <c r="W45">
        <v>101</v>
      </c>
      <c r="X45" s="3" t="s">
        <v>89</v>
      </c>
      <c r="Y45" s="3" t="str">
        <f t="shared" si="3"/>
        <v>\uEC48\uEC50\uEC51\uEC52\uEC53</v>
      </c>
      <c r="Z45" t="str">
        <f t="shared" si="1"/>
        <v>'\uEC47\uEC48\uEC49\uEC4A\uEC4D','\uEC48\uEC4D\uEC51\uEC55\uEC53','\uEC46\uEC48\uEC49\uEC4D\uEC4F\uEC55','\uEC46\uEC49\uEC4E\uEC4D\uEC55\uEC53','\uEC46\uEC48\uEC49\uEC4A\uEC4E\uEC50\uEC51\uEC54\uEC55','\uEC48\uEC50\uEC51\uEC52\uEC53',</v>
      </c>
    </row>
    <row r="46" spans="1:26" x14ac:dyDescent="0.2">
      <c r="A46" t="s">
        <v>55</v>
      </c>
      <c r="B46" s="5">
        <v>2959.9549999999999</v>
      </c>
      <c r="D46" s="4" t="s">
        <v>154</v>
      </c>
      <c r="H46" s="4" t="s">
        <v>164</v>
      </c>
      <c r="N46" s="4" t="s">
        <v>163</v>
      </c>
      <c r="P46" s="4" t="s">
        <v>159</v>
      </c>
      <c r="Q46" s="4" t="s">
        <v>160</v>
      </c>
      <c r="T46" s="4" t="s">
        <v>161</v>
      </c>
      <c r="W46">
        <v>102</v>
      </c>
      <c r="X46" s="3" t="s">
        <v>112</v>
      </c>
      <c r="Y46" s="3" t="str">
        <f t="shared" si="3"/>
        <v>\uEC46\uEC4A\uEC4D\uEC51\uEC52\uEC53</v>
      </c>
      <c r="Z46" t="str">
        <f t="shared" si="1"/>
        <v>'\uEC47\uEC48\uEC49\uEC4A\uEC4D','\uEC48\uEC4D\uEC51\uEC55\uEC53','\uEC46\uEC48\uEC49\uEC4D\uEC4F\uEC55','\uEC46\uEC49\uEC4E\uEC4D\uEC55\uEC53','\uEC46\uEC48\uEC49\uEC4A\uEC4E\uEC50\uEC51\uEC54\uEC55','\uEC48\uEC50\uEC51\uEC52\uEC53','\uEC46\uEC4A\uEC4D\uEC51\uEC52\uEC53',</v>
      </c>
    </row>
    <row r="47" spans="1:26" x14ac:dyDescent="0.2">
      <c r="A47" t="s">
        <v>5</v>
      </c>
      <c r="B47" s="5">
        <v>3135.9630000000002</v>
      </c>
      <c r="D47" s="4" t="s">
        <v>154</v>
      </c>
      <c r="F47" s="4" t="s">
        <v>156</v>
      </c>
      <c r="G47" s="4" t="s">
        <v>157</v>
      </c>
      <c r="H47" s="4" t="s">
        <v>164</v>
      </c>
      <c r="L47" s="4" t="s">
        <v>167</v>
      </c>
      <c r="O47" s="4" t="s">
        <v>166</v>
      </c>
      <c r="W47">
        <v>103</v>
      </c>
      <c r="X47" s="3" t="s">
        <v>90</v>
      </c>
      <c r="Y47" s="3" t="str">
        <f t="shared" si="3"/>
        <v>\uEC46\uEC48\uEC49\uEC4A\uEC4E\uEC4F</v>
      </c>
      <c r="Z47" t="str">
        <f t="shared" si="1"/>
        <v>'\uEC47\uEC48\uEC49\uEC4A\uEC4D','\uEC48\uEC4D\uEC51\uEC55\uEC53','\uEC46\uEC48\uEC49\uEC4D\uEC4F\uEC55','\uEC46\uEC49\uEC4E\uEC4D\uEC55\uEC53','\uEC46\uEC48\uEC49\uEC4A\uEC4E\uEC50\uEC51\uEC54\uEC55','\uEC48\uEC50\uEC51\uEC52\uEC53','\uEC46\uEC4A\uEC4D\uEC51\uEC52\uEC53','\uEC46\uEC48\uEC49\uEC4A\uEC4E\uEC4F',</v>
      </c>
    </row>
    <row r="48" spans="1:26" x14ac:dyDescent="0.2">
      <c r="A48" t="s">
        <v>56</v>
      </c>
      <c r="B48" s="5">
        <v>3322.4380000000001</v>
      </c>
      <c r="D48" s="4" t="s">
        <v>154</v>
      </c>
      <c r="F48" s="4" t="s">
        <v>156</v>
      </c>
      <c r="G48" s="4" t="s">
        <v>157</v>
      </c>
      <c r="H48" s="4" t="s">
        <v>164</v>
      </c>
      <c r="L48" s="4" t="s">
        <v>167</v>
      </c>
      <c r="O48" s="4" t="s">
        <v>166</v>
      </c>
      <c r="P48" s="4" t="s">
        <v>159</v>
      </c>
      <c r="R48" s="4" t="s">
        <v>194</v>
      </c>
      <c r="S48" s="4" t="s">
        <v>195</v>
      </c>
      <c r="T48" s="4" t="s">
        <v>161</v>
      </c>
      <c r="W48">
        <v>104</v>
      </c>
      <c r="X48" s="3" t="s">
        <v>113</v>
      </c>
      <c r="Y48" s="3" t="str">
        <f t="shared" si="3"/>
        <v>\uEC46\uEC48\uEC49\uEC4A\uEC4E\uEC4F\uEC51\uEC54\uEC55\uEC53</v>
      </c>
      <c r="Z48" t="str">
        <f t="shared" si="1"/>
        <v>'\uEC47\uEC48\uEC49\uEC4A\uEC4D','\uEC48\uEC4D\uEC51\uEC55\uEC53','\uEC46\uEC48\uEC49\uEC4D\uEC4F\uEC55','\uEC46\uEC49\uEC4E\uEC4D\uEC55\uEC53','\uEC46\uEC48\uEC49\uEC4A\uEC4E\uEC50\uEC51\uEC54\uEC55','\uEC48\uEC50\uEC51\uEC52\uEC53','\uEC46\uEC4A\uEC4D\uEC51\uEC52\uEC53','\uEC46\uEC48\uEC49\uEC4A\uEC4E\uEC4F','\uEC46\uEC48\uEC49\uEC4A\uEC4E\uEC4F\uEC51\uEC54\uEC55\uEC53',</v>
      </c>
    </row>
    <row r="49" spans="1:26" x14ac:dyDescent="0.2">
      <c r="A49" t="s">
        <v>4</v>
      </c>
      <c r="B49" s="5">
        <v>3520</v>
      </c>
      <c r="D49" s="4" t="s">
        <v>154</v>
      </c>
      <c r="F49" s="4" t="s">
        <v>156</v>
      </c>
      <c r="G49" s="4" t="s">
        <v>157</v>
      </c>
      <c r="H49" s="4" t="s">
        <v>164</v>
      </c>
      <c r="L49" s="4" t="s">
        <v>167</v>
      </c>
      <c r="N49" s="10" t="s">
        <v>196</v>
      </c>
      <c r="O49" s="4" t="s">
        <v>166</v>
      </c>
      <c r="P49" s="4" t="s">
        <v>159</v>
      </c>
      <c r="R49" s="4" t="s">
        <v>194</v>
      </c>
      <c r="S49" s="4" t="s">
        <v>195</v>
      </c>
      <c r="T49" s="4" t="s">
        <v>161</v>
      </c>
      <c r="W49">
        <v>105</v>
      </c>
      <c r="X49" s="3" t="s">
        <v>91</v>
      </c>
      <c r="Y49" s="3" t="str">
        <f t="shared" si="3"/>
        <v>\uEC46\uEC48\uEC49\uEC4A\uEC4E\uEC59\uEC4F\uEC51\uEC54\uEC55\uEC53</v>
      </c>
      <c r="Z49" t="str">
        <f t="shared" si="1"/>
        <v>'\uEC47\uEC48\uEC49\uEC4A\uEC4D','\uEC48\uEC4D\uEC51\uEC55\uEC53','\uEC46\uEC48\uEC49\uEC4D\uEC4F\uEC55','\uEC46\uEC49\uEC4E\uEC4D\uEC55\uEC53','\uEC46\uEC48\uEC49\uEC4A\uEC4E\uEC50\uEC51\uEC54\uEC55','\uEC48\uEC50\uEC51\uEC52\uEC53','\uEC46\uEC4A\uEC4D\uEC51\uEC52\uEC53','\uEC46\uEC48\uEC49\uEC4A\uEC4E\uEC4F','\uEC46\uEC48\uEC49\uEC4A\uEC4E\uEC4F\uEC51\uEC54\uEC55\uEC53','\uEC46\uEC48\uEC49\uEC4A\uEC4E\uEC59\uEC4F\uEC51\uEC54\uEC55\uEC53',</v>
      </c>
    </row>
    <row r="50" spans="1:26" x14ac:dyDescent="0.2">
      <c r="A50" t="s">
        <v>57</v>
      </c>
      <c r="B50" s="5">
        <v>3729.31</v>
      </c>
      <c r="W50">
        <v>106</v>
      </c>
      <c r="X50" s="3" t="s">
        <v>114</v>
      </c>
      <c r="Y50" s="3"/>
    </row>
    <row r="51" spans="1:26" x14ac:dyDescent="0.2">
      <c r="A51" t="s">
        <v>3</v>
      </c>
      <c r="B51" s="5">
        <v>3951.0659999999998</v>
      </c>
      <c r="W51">
        <v>107</v>
      </c>
      <c r="X51" s="3" t="s">
        <v>92</v>
      </c>
      <c r="Y51" s="3"/>
    </row>
    <row r="52" spans="1:26" x14ac:dyDescent="0.2">
      <c r="A52" t="s">
        <v>30</v>
      </c>
      <c r="B52" s="5">
        <v>4186.009</v>
      </c>
      <c r="E52" s="4"/>
      <c r="G52" s="4"/>
      <c r="H52" s="4"/>
      <c r="M52" s="4"/>
      <c r="N52" s="4"/>
      <c r="Q52" s="4"/>
      <c r="W52">
        <v>108</v>
      </c>
      <c r="X52" s="3" t="s">
        <v>93</v>
      </c>
      <c r="Y52" s="3"/>
    </row>
    <row r="53" spans="1:26" x14ac:dyDescent="0.2">
      <c r="A53" t="s">
        <v>58</v>
      </c>
      <c r="B53" s="5">
        <v>4434.9219999999996</v>
      </c>
      <c r="W53">
        <v>109</v>
      </c>
      <c r="X53" s="3" t="s">
        <v>115</v>
      </c>
      <c r="Y53" s="3"/>
    </row>
    <row r="54" spans="1:26" ht="18" x14ac:dyDescent="0.25">
      <c r="Y54" s="9"/>
    </row>
  </sheetData>
  <phoneticPr fontId="8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D3CF8-2744-1E40-8E67-56025A15C365}">
  <dimension ref="A1:AU5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RowHeight="16" x14ac:dyDescent="0.2"/>
  <cols>
    <col min="1" max="1" width="14.1640625" bestFit="1" customWidth="1"/>
    <col min="2" max="2" width="12.1640625" customWidth="1"/>
    <col min="3" max="8" width="8.5" customWidth="1"/>
    <col min="9" max="9" width="8.5" hidden="1" customWidth="1"/>
    <col min="10" max="14" width="8.5" customWidth="1"/>
    <col min="16" max="21" width="8.5" customWidth="1"/>
    <col min="22" max="22" width="6.6640625" customWidth="1"/>
    <col min="23" max="23" width="11.83203125" customWidth="1"/>
    <col min="29" max="29" width="21.5" customWidth="1"/>
  </cols>
  <sheetData>
    <row r="1" spans="1:47" x14ac:dyDescent="0.2">
      <c r="A1" s="2" t="s">
        <v>116</v>
      </c>
      <c r="B1" s="2" t="s">
        <v>141</v>
      </c>
      <c r="C1" s="1" t="s">
        <v>32</v>
      </c>
      <c r="D1" s="1" t="s">
        <v>151</v>
      </c>
      <c r="E1" s="1" t="s">
        <v>145</v>
      </c>
      <c r="F1" s="1" t="s">
        <v>59</v>
      </c>
      <c r="G1" s="1" t="s">
        <v>146</v>
      </c>
      <c r="H1" s="1" t="s">
        <v>33</v>
      </c>
      <c r="I1" s="1" t="s">
        <v>63</v>
      </c>
      <c r="J1" s="1" t="s">
        <v>142</v>
      </c>
      <c r="K1" s="1" t="s">
        <v>34</v>
      </c>
      <c r="L1" s="1" t="s">
        <v>147</v>
      </c>
      <c r="M1" s="1" t="s">
        <v>148</v>
      </c>
      <c r="N1" s="1" t="s">
        <v>60</v>
      </c>
      <c r="O1" s="1" t="s">
        <v>62</v>
      </c>
      <c r="P1" s="1" t="s">
        <v>61</v>
      </c>
      <c r="Q1" s="1" t="s">
        <v>36</v>
      </c>
      <c r="R1" s="1" t="s">
        <v>149</v>
      </c>
      <c r="S1" s="1" t="s">
        <v>150</v>
      </c>
      <c r="T1" s="1" t="s">
        <v>37</v>
      </c>
      <c r="U1" s="1" t="s">
        <v>35</v>
      </c>
      <c r="V1" s="1"/>
      <c r="W1" s="1" t="s">
        <v>143</v>
      </c>
      <c r="X1" s="1" t="s">
        <v>144</v>
      </c>
      <c r="Y1" s="1" t="s">
        <v>138</v>
      </c>
      <c r="Z1" s="1" t="s">
        <v>140</v>
      </c>
      <c r="AA1" s="1"/>
      <c r="AB1" s="1"/>
      <c r="AC1" s="1" t="s">
        <v>139</v>
      </c>
    </row>
    <row r="2" spans="1:47" ht="18" x14ac:dyDescent="0.25">
      <c r="A2" t="s">
        <v>0</v>
      </c>
      <c r="B2">
        <v>1</v>
      </c>
      <c r="W2" t="str">
        <f>IF(COUNTA(C2:U2)&gt;0,SUMPRODUCT(C2:U2,'Flute Standard Fingering'!C$2:U$2),"")</f>
        <v/>
      </c>
      <c r="X2" s="7" t="str">
        <f>IF(W2="","",DEC2HEX(W2))</f>
        <v/>
      </c>
      <c r="Y2" s="7" t="str">
        <f>IF(W2="","","0x"&amp;REPT("0",4-LEN(X2))&amp;X2)</f>
        <v/>
      </c>
      <c r="Z2" s="8" t="str">
        <f>IF(W2="","",_xlfn.UNICHAR(W2))</f>
        <v/>
      </c>
      <c r="AA2" s="7" t="str">
        <f>IF(W2="","","    "&amp;CHAR(34)&amp;Y2&amp;CHAR(34)&amp;":"&amp;CHAR(13)&amp;"      filename: "&amp;CHAR(34)&amp;"fingering.svg"&amp;CHAR(34)&amp;CHAR(13)&amp;"      element: "&amp;CHAR(34)&amp;Y2&amp;CHAR(34)&amp;CHAR(13))</f>
        <v/>
      </c>
      <c r="AB2" s="7" t="str">
        <f>IF(W2="","","&lt;use id="&amp;CHAR(34)&amp;Y2&amp;CHAR(34)&amp;" href="&amp;CHAR(34)&amp;"#glyph-"&amp;W2&amp;CHAR(34)&amp;"/&gt;")</f>
        <v/>
      </c>
      <c r="AC2" t="str">
        <f>IF(W2="","",_xlfn.CONCAT("&lt;symbol id="&amp;CHAR(34)&amp;"glyph-"&amp;W2&amp;CHAR(34)&amp;" viewBox="&amp;CHAR(34)&amp;"0 0 1000 1000"&amp;CHAR(34)&amp;"&gt;",AD2:AU2,"&lt;/symbol&gt;"))</f>
        <v/>
      </c>
      <c r="AD2" t="str">
        <f>"&lt;use href="&amp;CHAR(34)&amp;"#"&amp;IF(C2="","bflat","bflat-pressed")&amp;CHAR(34)&amp;" width="&amp;CHAR(34)&amp;"140"&amp;CHAR(34)&amp;" height="&amp;CHAR(34)&amp;"140"&amp;CHAR(34)&amp;" x="&amp;CHAR(34)&amp;"40"&amp;CHAR(34)&amp;" y="&amp;CHAR(34)&amp;"230"&amp;CHAR(34)&amp;"/&gt;"</f>
        <v>&lt;use href="#bflat" width="140" height="140" x="40" y="230"/&gt;</v>
      </c>
      <c r="AE2" t="str">
        <f>"&lt;use href="&amp;CHAR(34)&amp;"#"&amp;IF(D2="","b","b-pressed")&amp;CHAR(34)&amp;" width="&amp;CHAR(34)&amp;"140"&amp;CHAR(34)&amp;" height="&amp;CHAR(34)&amp;"140"&amp;CHAR(34)&amp;" x="&amp;CHAR(34)&amp;"100"&amp;CHAR(34)&amp;" y="&amp;CHAR(34)&amp;"260"&amp;CHAR(34)&amp;"/&gt;"</f>
        <v>&lt;use href="#b" width="140" height="140" x="100" y="260"/&gt;</v>
      </c>
      <c r="AF2" t="str">
        <f>"&lt;use href="&amp;CHAR(34)&amp;"#"&amp;IF(E2="","c","c-pressed")&amp;CHAR(34)&amp;" width="&amp;CHAR(34)&amp;"100"&amp;CHAR(34)&amp;" height="&amp;CHAR(34)&amp;"100"&amp;CHAR(34)&amp;" x="&amp;CHAR(34)&amp;"5"&amp;CHAR(34)&amp;" y="&amp;CHAR(34)&amp;"110"&amp;CHAR(34)&amp;"/&gt;"</f>
        <v>&lt;use href="#c" width="100" height="100" x="5" y="110"/&gt;</v>
      </c>
      <c r="AG2" t="str">
        <f>"&lt;use href="&amp;CHAR(34)&amp;"#"&amp;IF(F2="","a",IF(F2=2,"a-ring-pressed",IF(F2=3,"a-half-pressed","a-pressed")))&amp;CHAR(34)&amp;" width="&amp;CHAR(34)&amp;"140"&amp;CHAR(34)&amp;" height="&amp;CHAR(34)&amp;"140"&amp;CHAR(34)&amp;" x="&amp;CHAR(34)&amp;"90"&amp;CHAR(34)&amp;" y="&amp;CHAR(34)&amp;"90"&amp;CHAR(34)&amp;"/&gt;"</f>
        <v>&lt;use href="#a" width="140" height="140" x="90" y="90"/&gt;</v>
      </c>
      <c r="AH2" t="str">
        <f>"&lt;use href="&amp;CHAR(34)&amp;"#"&amp;IF(G2="","g",IF(G2=2,"g-ring-pressed",IF(G2=3,"g-half-pressed","g-pressed")))&amp;CHAR(34)&amp;" width="&amp;CHAR(34)&amp;"140"&amp;CHAR(34)&amp;" height="&amp;CHAR(34)&amp;"140"&amp;CHAR(34)&amp;" x="&amp;CHAR(34)&amp;"190"&amp;CHAR(34)&amp;" y="&amp;CHAR(34)&amp;"70"&amp;CHAR(34)&amp;"/&gt;"</f>
        <v>&lt;use href="#g" width="140" height="140" x="190" y="70"/&gt;</v>
      </c>
      <c r="AI2" t="str">
        <f>"&lt;use href="&amp;CHAR(34)&amp;"#"&amp;IF(H2="","gsharp","gsharp-pressed")&amp;CHAR(34)&amp;" width="&amp;CHAR(34)&amp;"140"&amp;CHAR(34)&amp;" height="&amp;CHAR(34)&amp;"140"&amp;CHAR(34)&amp;" x="&amp;CHAR(34)&amp;"250"&amp;CHAR(34)&amp;" y="&amp;CHAR(34)&amp;"50"&amp;CHAR(34)&amp;"/&gt;"</f>
        <v>&lt;use href="#gsharp" width="140" height="140" x="250" y="50"/&gt;</v>
      </c>
      <c r="AJ2" t="str">
        <f>"&lt;use href="&amp;CHAR(34)&amp;"#separator"&amp;CHAR(34)&amp;" width="&amp;CHAR(34)&amp;"140"&amp;CHAR(34)&amp;" height="&amp;CHAR(34)&amp;"140"&amp;CHAR(34)&amp;" x="&amp;CHAR(34)&amp;"350"&amp;CHAR(34)&amp;" y="&amp;CHAR(34)&amp;"116"&amp;CHAR(34)&amp;"/&gt;"</f>
        <v>&lt;use href="#separator" width="140" height="140" x="350" y="116"/&gt;</v>
      </c>
      <c r="AK2" t="str">
        <f>"&lt;use href="&amp;CHAR(34)&amp;"#"&amp;IF(K2="","bflat-lever","bflat-lever-pressed")&amp;CHAR(34)&amp;" width="&amp;CHAR(34)&amp;"140"&amp;CHAR(34)&amp;" height="&amp;CHAR(34)&amp;"140"&amp;CHAR(34)&amp;" x="&amp;CHAR(34)&amp;"350"&amp;CHAR(34)&amp;" y="&amp;CHAR(34)&amp;"230"&amp;CHAR(34)&amp;"/&gt;"</f>
        <v>&lt;use href="#bflat-lever" width="140" height="140" x="350" y="230"/&gt;</v>
      </c>
      <c r="AL2" t="str">
        <f>"&lt;use href="&amp;CHAR(34)&amp;"#"&amp;IF(L2="","d-trill","d-trill-pressed")&amp;CHAR(34)&amp;" width="&amp;CHAR(34)&amp;"140"&amp;CHAR(34)&amp;" height="&amp;CHAR(34)&amp;"140"&amp;CHAR(34)&amp;" x="&amp;CHAR(34)&amp;"458"&amp;CHAR(34)&amp;" y="&amp;CHAR(34)&amp;"180"&amp;CHAR(34)&amp;"/&gt;"</f>
        <v>&lt;use href="#d-trill" width="140" height="140" x="458" y="180"/&gt;</v>
      </c>
      <c r="AM2" t="str">
        <f>"&lt;use href="&amp;CHAR(34)&amp;"#"&amp;IF(M2="","dsharp-trill","dsharp-trill-pressed")&amp;CHAR(34)&amp;" width="&amp;CHAR(34)&amp;"140"&amp;CHAR(34)&amp;" height="&amp;CHAR(34)&amp;"140"&amp;CHAR(34)&amp;" x="&amp;CHAR(34)&amp;"558"&amp;CHAR(34)&amp;" y="&amp;CHAR(34)&amp;"180"&amp;CHAR(34)&amp;"/&gt;"</f>
        <v>&lt;use href="#dsharp-trill" width="140" height="140" x="558" y="180"/&gt;</v>
      </c>
      <c r="AN2" t="str">
        <f>"&lt;use href="&amp;CHAR(34)&amp;"#"&amp;IF(N2="","f",IF(N2=2,"f-ring-pressed",IF(N2=3,"f-half-pressed","f-pressed")))&amp;CHAR(34)&amp;" width="&amp;CHAR(34)&amp;"140"&amp;CHAR(34)&amp;" height="&amp;CHAR(34)&amp;"140"&amp;CHAR(34)&amp;" x="&amp;CHAR(34)&amp;"350"&amp;CHAR(34)&amp;" y="&amp;CHAR(34)&amp;"90"&amp;CHAR(34)&amp;"/&gt;"</f>
        <v>&lt;use href="#f" width="140" height="140" x="350" y="90"/&gt;</v>
      </c>
      <c r="AO2" t="str">
        <f>"&lt;use href="&amp;CHAR(34)&amp;"#"&amp;IF(O2="","e",IF(O2=2,"e-ring-pressed",IF(O2=3,"e-half-pressed","e-pressed")))&amp;CHAR(34)&amp;" width="&amp;CHAR(34)&amp;"140"&amp;CHAR(34)&amp;" height="&amp;CHAR(34)&amp;"140"&amp;CHAR(34)&amp;" x="&amp;CHAR(34)&amp;"450"&amp;CHAR(34)&amp;" y="&amp;CHAR(34)&amp;"90"&amp;CHAR(34)&amp;"/&gt;"</f>
        <v>&lt;use href="#e" width="140" height="140" x="450" y="90"/&gt;</v>
      </c>
      <c r="AP2" t="str">
        <f>"&lt;use href="&amp;CHAR(34)&amp;"#"&amp;IF(P2="","d",IF(P2=2,"d-ring-pressed",IF(P2=3,"d-half-pressed","d-pressed")))&amp;CHAR(34)&amp;" width="&amp;CHAR(34)&amp;"140"&amp;CHAR(34)&amp;" height="&amp;CHAR(34)&amp;"140"&amp;CHAR(34)&amp;" x="&amp;CHAR(34)&amp;"550"&amp;CHAR(34)&amp;" y="&amp;CHAR(34)&amp;"90"&amp;CHAR(34)&amp;"/&gt;"</f>
        <v>&lt;use href="#d" width="140" height="140" x="550" y="90"/&gt;</v>
      </c>
      <c r="AQ2" t="str">
        <f>"&lt;use href="&amp;CHAR(34)&amp;"#"&amp;IF(Q2="","dsharp","dsharp-pressed")&amp;CHAR(34)&amp;" width="&amp;CHAR(34)&amp;"140"&amp;CHAR(34)&amp;" height="&amp;CHAR(34)&amp;"140"&amp;CHAR(34)&amp;" x="&amp;CHAR(34)&amp;"650"&amp;CHAR(34)&amp;" y="&amp;CHAR(34)&amp;"140"&amp;CHAR(34)&amp;"/&gt;"</f>
        <v>&lt;use href="#dsharp" width="140" height="140" x="650" y="140"/&gt;</v>
      </c>
      <c r="AR2" t="str">
        <f>"&lt;use href="&amp;CHAR(34)&amp;"#"&amp;IF(R2="","b-roller","b-roller-pressed")&amp;CHAR(34)&amp;" width="&amp;CHAR(34)&amp;"140"&amp;CHAR(34)&amp;" height="&amp;CHAR(34)&amp;"140"&amp;CHAR(34)&amp;" x="&amp;CHAR(34)&amp;"700"&amp;CHAR(34)&amp;" y="&amp;CHAR(34)&amp;"135"&amp;CHAR(34)&amp;"/&gt;"</f>
        <v>&lt;use href="#b-roller" width="140" height="140" x="700" y="135"/&gt;</v>
      </c>
      <c r="AS2" t="str">
        <f>"&lt;use href="&amp;CHAR(34)&amp;"#"&amp;IF(S2="","c-roller","c-roller-pressed")&amp;CHAR(34)&amp;" width="&amp;CHAR(34)&amp;"140"&amp;CHAR(34)&amp;" height="&amp;CHAR(34)&amp;"140"&amp;CHAR(34)&amp;" x="&amp;CHAR(34)&amp;"700"&amp;CHAR(34)&amp;" y="&amp;CHAR(34)&amp;"165"&amp;CHAR(34)&amp;"/&gt;"</f>
        <v>&lt;use href="#c-roller" width="140" height="140" x="700" y="165"/&gt;</v>
      </c>
      <c r="AT2" t="str">
        <f>"&lt;use href="&amp;CHAR(34)&amp;"#"&amp;IF(T2="","csharp","csharp-pressed")&amp;CHAR(34)&amp;" width="&amp;CHAR(34)&amp;"140"&amp;CHAR(34)&amp;" height="&amp;CHAR(34)&amp;"140"&amp;CHAR(34)&amp;" x="&amp;CHAR(34)&amp;"704"&amp;CHAR(34)&amp;" y="&amp;CHAR(34)&amp;"200"&amp;CHAR(34)&amp;"/&gt;"</f>
        <v>&lt;use href="#csharp" width="140" height="140" x="704" y="200"/&gt;</v>
      </c>
      <c r="AU2" t="str">
        <f>"&lt;use href="&amp;CHAR(34)&amp;"#"&amp;IF(U2="","gizmo","gizmo-pressed")&amp;CHAR(34)&amp;" width="&amp;CHAR(34)&amp;"140"&amp;CHAR(34)&amp;" height="&amp;CHAR(34)&amp;"140"&amp;CHAR(34)&amp;" x="&amp;CHAR(34)&amp;"770"&amp;CHAR(34)&amp;" y="&amp;CHAR(34)&amp;"135"&amp;CHAR(34)&amp;"/&gt;"</f>
        <v>&lt;use href="#gizmo" width="140" height="140" x="770" y="135"/&gt;</v>
      </c>
    </row>
    <row r="3" spans="1:47" ht="18" x14ac:dyDescent="0.25">
      <c r="A3" t="s">
        <v>1</v>
      </c>
      <c r="B3">
        <v>1</v>
      </c>
      <c r="V3" t="str">
        <f>IFERROR(VLOOKUP(W3,'Flute Standard Fingering'!$X$2:$X$40,2,0),IFERROR(VLOOKUP(W3,W$2:X2,2,0),"YES"))</f>
        <v/>
      </c>
      <c r="W3" t="str">
        <f>IF(COUNTA(C3:U3)&gt;0,SUMPRODUCT(C3:U3,'Flute Standard Fingering'!C$2:U$2),"")</f>
        <v/>
      </c>
      <c r="X3" s="7" t="str">
        <f t="shared" ref="X3:X53" si="0">IF(W3="","",DEC2HEX(W3))</f>
        <v/>
      </c>
      <c r="Y3" s="7" t="str">
        <f t="shared" ref="Y3:Y53" si="1">IF(W3="","","0x"&amp;REPT("0",4-LEN(X3))&amp;X3)</f>
        <v/>
      </c>
      <c r="Z3" s="8" t="str">
        <f t="shared" ref="Z3:Z53" si="2">IF(W3="","",_xlfn.UNICHAR(W3))</f>
        <v/>
      </c>
      <c r="AA3" s="7" t="str">
        <f t="shared" ref="AA3:AA53" si="3">IF(W3="","","    "&amp;CHAR(34)&amp;Y3&amp;CHAR(34)&amp;":"&amp;CHAR(13)&amp;"      filename: "&amp;CHAR(34)&amp;"fingering.svg"&amp;CHAR(34)&amp;CHAR(13)&amp;"      element: "&amp;CHAR(34)&amp;Y3&amp;CHAR(34)&amp;CHAR(13))</f>
        <v/>
      </c>
      <c r="AB3" s="7" t="str">
        <f t="shared" ref="AB3:AB53" si="4">IF(W3="","","&lt;use id="&amp;CHAR(34)&amp;Y3&amp;CHAR(34)&amp;" href="&amp;CHAR(34)&amp;"#glyph-"&amp;W3&amp;CHAR(34)&amp;"/&gt;")</f>
        <v/>
      </c>
      <c r="AC3" t="str">
        <f t="shared" ref="AC3:AC53" si="5">IF(W3="","",_xlfn.CONCAT("&lt;symbol id="&amp;CHAR(34)&amp;"glyph-"&amp;W3&amp;CHAR(34)&amp;" viewBox="&amp;CHAR(34)&amp;"0 0 1000 1000"&amp;CHAR(34)&amp;"&gt;",AD3:AU3,"&lt;/symbol&gt;"))</f>
        <v/>
      </c>
      <c r="AD3" t="str">
        <f t="shared" ref="AD3:AD53" si="6">"&lt;use href="&amp;CHAR(34)&amp;"#"&amp;IF(C3="","bflat","bflat-pressed")&amp;CHAR(34)&amp;" width="&amp;CHAR(34)&amp;"140"&amp;CHAR(34)&amp;" height="&amp;CHAR(34)&amp;"140"&amp;CHAR(34)&amp;" x="&amp;CHAR(34)&amp;"40"&amp;CHAR(34)&amp;" y="&amp;CHAR(34)&amp;"230"&amp;CHAR(34)&amp;"/&gt;"</f>
        <v>&lt;use href="#bflat" width="140" height="140" x="40" y="230"/&gt;</v>
      </c>
      <c r="AE3" t="str">
        <f t="shared" ref="AE3:AE53" si="7">"&lt;use href="&amp;CHAR(34)&amp;"#"&amp;IF(D3="","b","b-pressed")&amp;CHAR(34)&amp;" width="&amp;CHAR(34)&amp;"140"&amp;CHAR(34)&amp;" height="&amp;CHAR(34)&amp;"140"&amp;CHAR(34)&amp;" x="&amp;CHAR(34)&amp;"100"&amp;CHAR(34)&amp;" y="&amp;CHAR(34)&amp;"260"&amp;CHAR(34)&amp;"/&gt;"</f>
        <v>&lt;use href="#b" width="140" height="140" x="100" y="260"/&gt;</v>
      </c>
      <c r="AF3" t="str">
        <f t="shared" ref="AF3:AF53" si="8">"&lt;use href="&amp;CHAR(34)&amp;"#"&amp;IF(E3="","c","c-pressed")&amp;CHAR(34)&amp;" width="&amp;CHAR(34)&amp;"100"&amp;CHAR(34)&amp;" height="&amp;CHAR(34)&amp;"100"&amp;CHAR(34)&amp;" x="&amp;CHAR(34)&amp;"5"&amp;CHAR(34)&amp;" y="&amp;CHAR(34)&amp;"110"&amp;CHAR(34)&amp;"/&gt;"</f>
        <v>&lt;use href="#c" width="100" height="100" x="5" y="110"/&gt;</v>
      </c>
      <c r="AG3" t="str">
        <f t="shared" ref="AG3:AG53" si="9">"&lt;use href="&amp;CHAR(34)&amp;"#"&amp;IF(F3="","a",IF(F3=2,"a-ring-pressed",IF(F3=3,"a-half-pressed","a-pressed")))&amp;CHAR(34)&amp;" width="&amp;CHAR(34)&amp;"140"&amp;CHAR(34)&amp;" height="&amp;CHAR(34)&amp;"140"&amp;CHAR(34)&amp;" x="&amp;CHAR(34)&amp;"90"&amp;CHAR(34)&amp;" y="&amp;CHAR(34)&amp;"90"&amp;CHAR(34)&amp;"/&gt;"</f>
        <v>&lt;use href="#a" width="140" height="140" x="90" y="90"/&gt;</v>
      </c>
      <c r="AH3" t="str">
        <f t="shared" ref="AH3:AH53" si="10">"&lt;use href="&amp;CHAR(34)&amp;"#"&amp;IF(G3="","g",IF(G3=2,"g-ring-pressed",IF(G3=3,"g-half-pressed","g-pressed")))&amp;CHAR(34)&amp;" width="&amp;CHAR(34)&amp;"140"&amp;CHAR(34)&amp;" height="&amp;CHAR(34)&amp;"140"&amp;CHAR(34)&amp;" x="&amp;CHAR(34)&amp;"190"&amp;CHAR(34)&amp;" y="&amp;CHAR(34)&amp;"70"&amp;CHAR(34)&amp;"/&gt;"</f>
        <v>&lt;use href="#g" width="140" height="140" x="190" y="70"/&gt;</v>
      </c>
      <c r="AI3" t="str">
        <f t="shared" ref="AI3:AI53" si="11">"&lt;use href="&amp;CHAR(34)&amp;"#"&amp;IF(H3="","gsharp","gsharp-pressed")&amp;CHAR(34)&amp;" width="&amp;CHAR(34)&amp;"140"&amp;CHAR(34)&amp;" height="&amp;CHAR(34)&amp;"140"&amp;CHAR(34)&amp;" x="&amp;CHAR(34)&amp;"250"&amp;CHAR(34)&amp;" y="&amp;CHAR(34)&amp;"50"&amp;CHAR(34)&amp;"/&gt;"</f>
        <v>&lt;use href="#gsharp" width="140" height="140" x="250" y="50"/&gt;</v>
      </c>
      <c r="AJ3" t="str">
        <f t="shared" ref="AJ3:AJ53" si="12">"&lt;use href="&amp;CHAR(34)&amp;"#separator"&amp;CHAR(34)&amp;" width="&amp;CHAR(34)&amp;"140"&amp;CHAR(34)&amp;" height="&amp;CHAR(34)&amp;"140"&amp;CHAR(34)&amp;" x="&amp;CHAR(34)&amp;"350"&amp;CHAR(34)&amp;" y="&amp;CHAR(34)&amp;"116"&amp;CHAR(34)&amp;"/&gt;"</f>
        <v>&lt;use href="#separator" width="140" height="140" x="350" y="116"/&gt;</v>
      </c>
      <c r="AK3" t="str">
        <f t="shared" ref="AK3:AK53" si="13">"&lt;use href="&amp;CHAR(34)&amp;"#"&amp;IF(K3="","bflat-lever","bflat-lever-pressed")&amp;CHAR(34)&amp;" width="&amp;CHAR(34)&amp;"140"&amp;CHAR(34)&amp;" height="&amp;CHAR(34)&amp;"140"&amp;CHAR(34)&amp;" x="&amp;CHAR(34)&amp;"350"&amp;CHAR(34)&amp;" y="&amp;CHAR(34)&amp;"230"&amp;CHAR(34)&amp;"/&gt;"</f>
        <v>&lt;use href="#bflat-lever" width="140" height="140" x="350" y="230"/&gt;</v>
      </c>
      <c r="AL3" t="str">
        <f t="shared" ref="AL3:AL53" si="14">"&lt;use href="&amp;CHAR(34)&amp;"#"&amp;IF(L3="","d-trill","d-trill-pressed")&amp;CHAR(34)&amp;" width="&amp;CHAR(34)&amp;"140"&amp;CHAR(34)&amp;" height="&amp;CHAR(34)&amp;"140"&amp;CHAR(34)&amp;" x="&amp;CHAR(34)&amp;"458"&amp;CHAR(34)&amp;" y="&amp;CHAR(34)&amp;"180"&amp;CHAR(34)&amp;"/&gt;"</f>
        <v>&lt;use href="#d-trill" width="140" height="140" x="458" y="180"/&gt;</v>
      </c>
      <c r="AM3" t="str">
        <f t="shared" ref="AM3:AM53" si="15">"&lt;use href="&amp;CHAR(34)&amp;"#"&amp;IF(M3="","dsharp-trill","dsharp-trill-pressed")&amp;CHAR(34)&amp;" width="&amp;CHAR(34)&amp;"140"&amp;CHAR(34)&amp;" height="&amp;CHAR(34)&amp;"140"&amp;CHAR(34)&amp;" x="&amp;CHAR(34)&amp;"558"&amp;CHAR(34)&amp;" y="&amp;CHAR(34)&amp;"180"&amp;CHAR(34)&amp;"/&gt;"</f>
        <v>&lt;use href="#dsharp-trill" width="140" height="140" x="558" y="180"/&gt;</v>
      </c>
      <c r="AN3" t="str">
        <f t="shared" ref="AN3:AN53" si="16">"&lt;use href="&amp;CHAR(34)&amp;"#"&amp;IF(N3="","f",IF(N3=2,"f-ring-pressed",IF(N3=3,"f-half-pressed","f-pressed")))&amp;CHAR(34)&amp;" width="&amp;CHAR(34)&amp;"140"&amp;CHAR(34)&amp;" height="&amp;CHAR(34)&amp;"140"&amp;CHAR(34)&amp;" x="&amp;CHAR(34)&amp;"350"&amp;CHAR(34)&amp;" y="&amp;CHAR(34)&amp;"90"&amp;CHAR(34)&amp;"/&gt;"</f>
        <v>&lt;use href="#f" width="140" height="140" x="350" y="90"/&gt;</v>
      </c>
      <c r="AO3" t="str">
        <f t="shared" ref="AO3:AO53" si="17">"&lt;use href="&amp;CHAR(34)&amp;"#"&amp;IF(O3="","e",IF(O3=2,"e-ring-pressed",IF(O3=3,"e-half-pressed","e-pressed")))&amp;CHAR(34)&amp;" width="&amp;CHAR(34)&amp;"140"&amp;CHAR(34)&amp;" height="&amp;CHAR(34)&amp;"140"&amp;CHAR(34)&amp;" x="&amp;CHAR(34)&amp;"450"&amp;CHAR(34)&amp;" y="&amp;CHAR(34)&amp;"90"&amp;CHAR(34)&amp;"/&gt;"</f>
        <v>&lt;use href="#e" width="140" height="140" x="450" y="90"/&gt;</v>
      </c>
      <c r="AP3" t="str">
        <f t="shared" ref="AP3:AP53" si="18">"&lt;use href="&amp;CHAR(34)&amp;"#"&amp;IF(P3="","d",IF(P3=2,"d-ring-pressed",IF(P3=3,"d-half-pressed","d-pressed")))&amp;CHAR(34)&amp;" width="&amp;CHAR(34)&amp;"140"&amp;CHAR(34)&amp;" height="&amp;CHAR(34)&amp;"140"&amp;CHAR(34)&amp;" x="&amp;CHAR(34)&amp;"550"&amp;CHAR(34)&amp;" y="&amp;CHAR(34)&amp;"90"&amp;CHAR(34)&amp;"/&gt;"</f>
        <v>&lt;use href="#d" width="140" height="140" x="550" y="90"/&gt;</v>
      </c>
      <c r="AQ3" t="str">
        <f t="shared" ref="AQ3:AQ53" si="19">"&lt;use href="&amp;CHAR(34)&amp;"#"&amp;IF(Q3="","dsharp","dsharp-pressed")&amp;CHAR(34)&amp;" width="&amp;CHAR(34)&amp;"140"&amp;CHAR(34)&amp;" height="&amp;CHAR(34)&amp;"140"&amp;CHAR(34)&amp;" x="&amp;CHAR(34)&amp;"650"&amp;CHAR(34)&amp;" y="&amp;CHAR(34)&amp;"140"&amp;CHAR(34)&amp;"/&gt;"</f>
        <v>&lt;use href="#dsharp" width="140" height="140" x="650" y="140"/&gt;</v>
      </c>
      <c r="AR3" t="str">
        <f t="shared" ref="AR3:AR53" si="20">"&lt;use href="&amp;CHAR(34)&amp;"#"&amp;IF(R3="","b-roller","b-roller-pressed")&amp;CHAR(34)&amp;" width="&amp;CHAR(34)&amp;"140"&amp;CHAR(34)&amp;" height="&amp;CHAR(34)&amp;"140"&amp;CHAR(34)&amp;" x="&amp;CHAR(34)&amp;"700"&amp;CHAR(34)&amp;" y="&amp;CHAR(34)&amp;"135"&amp;CHAR(34)&amp;"/&gt;"</f>
        <v>&lt;use href="#b-roller" width="140" height="140" x="700" y="135"/&gt;</v>
      </c>
      <c r="AS3" t="str">
        <f t="shared" ref="AS3:AS53" si="21">"&lt;use href="&amp;CHAR(34)&amp;"#"&amp;IF(S3="","c-roller","c-roller-pressed")&amp;CHAR(34)&amp;" width="&amp;CHAR(34)&amp;"140"&amp;CHAR(34)&amp;" height="&amp;CHAR(34)&amp;"140"&amp;CHAR(34)&amp;" x="&amp;CHAR(34)&amp;"700"&amp;CHAR(34)&amp;" y="&amp;CHAR(34)&amp;"165"&amp;CHAR(34)&amp;"/&gt;"</f>
        <v>&lt;use href="#c-roller" width="140" height="140" x="700" y="165"/&gt;</v>
      </c>
      <c r="AT3" t="str">
        <f t="shared" ref="AT3:AT53" si="22">"&lt;use href="&amp;CHAR(34)&amp;"#"&amp;IF(T3="","csharp","csharp-pressed")&amp;CHAR(34)&amp;" width="&amp;CHAR(34)&amp;"140"&amp;CHAR(34)&amp;" height="&amp;CHAR(34)&amp;"140"&amp;CHAR(34)&amp;" x="&amp;CHAR(34)&amp;"704"&amp;CHAR(34)&amp;" y="&amp;CHAR(34)&amp;"200"&amp;CHAR(34)&amp;"/&gt;"</f>
        <v>&lt;use href="#csharp" width="140" height="140" x="704" y="200"/&gt;</v>
      </c>
      <c r="AU3" t="str">
        <f t="shared" ref="AU3:AU53" si="23">"&lt;use href="&amp;CHAR(34)&amp;"#"&amp;IF(U3="","gizmo","gizmo-pressed")&amp;CHAR(34)&amp;" width="&amp;CHAR(34)&amp;"140"&amp;CHAR(34)&amp;" height="&amp;CHAR(34)&amp;"140"&amp;CHAR(34)&amp;" x="&amp;CHAR(34)&amp;"770"&amp;CHAR(34)&amp;" y="&amp;CHAR(34)&amp;"135"&amp;CHAR(34)&amp;"/&gt;"</f>
        <v>&lt;use href="#gizmo" width="140" height="140" x="770" y="135"/&gt;</v>
      </c>
    </row>
    <row r="4" spans="1:47" ht="18" x14ac:dyDescent="0.25">
      <c r="A4" t="s">
        <v>117</v>
      </c>
      <c r="B4">
        <v>1</v>
      </c>
      <c r="D4">
        <v>1</v>
      </c>
      <c r="E4">
        <v>1</v>
      </c>
      <c r="F4">
        <v>1</v>
      </c>
      <c r="G4">
        <v>1</v>
      </c>
      <c r="N4">
        <v>1</v>
      </c>
      <c r="O4">
        <v>1</v>
      </c>
      <c r="P4">
        <v>1</v>
      </c>
      <c r="T4">
        <v>1</v>
      </c>
      <c r="U4">
        <v>1</v>
      </c>
      <c r="V4" t="str">
        <f>IFERROR(VLOOKUP(W4,'Flute Standard Fingering'!$X$2:$X$40,2,0),IFERROR(VLOOKUP(W4,W$2:X3,2,0),"YES"))</f>
        <v>YES</v>
      </c>
      <c r="W4">
        <f>IF(COUNTA(C4:U4)&gt;0,SUMPRODUCT(C4:U4,'Flute Standard Fingering'!C$2:U$2),"")</f>
        <v>0</v>
      </c>
      <c r="X4" s="7" t="str">
        <f t="shared" si="0"/>
        <v>0</v>
      </c>
      <c r="Y4" s="7" t="str">
        <f t="shared" si="1"/>
        <v>0x0000</v>
      </c>
      <c r="Z4" s="8" t="e">
        <f t="shared" si="2"/>
        <v>#VALUE!</v>
      </c>
      <c r="AA4" s="7" t="str">
        <f t="shared" si="3"/>
        <v xml:space="preserve">    "0x0000":_x000D_      filename: "fingering.svg"_x000D_      element: "0x0000"_x000D_</v>
      </c>
      <c r="AB4" s="7" t="str">
        <f t="shared" si="4"/>
        <v>&lt;use id="0x0000" href="#glyph-0"/&gt;</v>
      </c>
      <c r="AC4" t="str">
        <f t="shared" si="5"/>
        <v>&lt;symbol id="glyph-0" viewBox="0 0 1000 1000"&gt;&lt;use href="#bflat" width="140" height="140" x="40" y="230"/&gt;&lt;use href="#b-pressed" width="140" height="140" x="100" y="260"/&gt;&lt;use href="#c-pressed" width="100" height="100" x="5" y="110"/&gt;&lt;use href="#a-pressed" width="140" height="140" x="90" y="90"/&gt;&lt;use href="#g-pressed" width="140" height="140" x="190" y="70"/&gt;&lt;use href="#gsharp" width="140" height="140" x="250" y="50"/&gt;&lt;use href="#separator" width="140" height="140" x="350" y="116"/&gt;&lt;use href="#bflat-lever" width="140" height="140" x="350" y="230"/&gt;&lt;use href="#d-trill" width="140" height="140" x="458" y="180"/&gt;&lt;use href="#dsharp-trill" width="140" height="140" x="558" y="180"/&gt;&lt;use href="#f-pressed" width="140" height="140" x="350" y="90"/&gt;&lt;use href="#e-pressed" width="140" height="140" x="450" y="90"/&gt;&lt;use href="#d-pressed" width="140" height="140" x="550" y="90"/&gt;&lt;use href="#dsharp" width="140" height="140" x="650" y="140"/&gt;&lt;use href="#b-roller" width="140" height="140" x="700" y="135"/&gt;&lt;use href="#c-roller" width="140" height="140" x="700" y="165"/&gt;&lt;use href="#csharp-pressed" width="140" height="140" x="704" y="200"/&gt;&lt;use href="#gizmo-pressed" width="140" height="140" x="770" y="135"/&gt;&lt;/symbol&gt;</v>
      </c>
      <c r="AD4" t="str">
        <f t="shared" si="6"/>
        <v>&lt;use href="#bflat" width="140" height="140" x="40" y="230"/&gt;</v>
      </c>
      <c r="AE4" t="str">
        <f t="shared" si="7"/>
        <v>&lt;use href="#b-pressed" width="140" height="140" x="100" y="260"/&gt;</v>
      </c>
      <c r="AF4" t="str">
        <f t="shared" si="8"/>
        <v>&lt;use href="#c-pressed" width="100" height="100" x="5" y="110"/&gt;</v>
      </c>
      <c r="AG4" t="str">
        <f t="shared" si="9"/>
        <v>&lt;use href="#a-pressed" width="140" height="140" x="90" y="90"/&gt;</v>
      </c>
      <c r="AH4" t="str">
        <f t="shared" si="10"/>
        <v>&lt;use href="#g-pressed" width="140" height="140" x="190" y="70"/&gt;</v>
      </c>
      <c r="AI4" t="str">
        <f t="shared" si="11"/>
        <v>&lt;use href="#gsharp" width="140" height="140" x="250" y="50"/&gt;</v>
      </c>
      <c r="AJ4" t="str">
        <f t="shared" si="12"/>
        <v>&lt;use href="#separator" width="140" height="140" x="350" y="116"/&gt;</v>
      </c>
      <c r="AK4" t="str">
        <f t="shared" si="13"/>
        <v>&lt;use href="#bflat-lever" width="140" height="140" x="350" y="230"/&gt;</v>
      </c>
      <c r="AL4" t="str">
        <f t="shared" si="14"/>
        <v>&lt;use href="#d-trill" width="140" height="140" x="458" y="180"/&gt;</v>
      </c>
      <c r="AM4" t="str">
        <f t="shared" si="15"/>
        <v>&lt;use href="#dsharp-trill" width="140" height="140" x="558" y="180"/&gt;</v>
      </c>
      <c r="AN4" t="str">
        <f t="shared" si="16"/>
        <v>&lt;use href="#f-pressed" width="140" height="140" x="350" y="90"/&gt;</v>
      </c>
      <c r="AO4" t="str">
        <f t="shared" si="17"/>
        <v>&lt;use href="#e-pressed" width="140" height="140" x="450" y="90"/&gt;</v>
      </c>
      <c r="AP4" t="str">
        <f t="shared" si="18"/>
        <v>&lt;use href="#d-pressed" width="140" height="140" x="550" y="90"/&gt;</v>
      </c>
      <c r="AQ4" t="str">
        <f t="shared" si="19"/>
        <v>&lt;use href="#dsharp" width="140" height="140" x="650" y="140"/&gt;</v>
      </c>
      <c r="AR4" t="str">
        <f t="shared" si="20"/>
        <v>&lt;use href="#b-roller" width="140" height="140" x="700" y="135"/&gt;</v>
      </c>
      <c r="AS4" t="str">
        <f t="shared" si="21"/>
        <v>&lt;use href="#c-roller" width="140" height="140" x="700" y="165"/&gt;</v>
      </c>
      <c r="AT4" t="str">
        <f t="shared" si="22"/>
        <v>&lt;use href="#csharp-pressed" width="140" height="140" x="704" y="200"/&gt;</v>
      </c>
      <c r="AU4" t="str">
        <f t="shared" si="23"/>
        <v>&lt;use href="#gizmo-pressed" width="140" height="140" x="770" y="135"/&gt;</v>
      </c>
    </row>
    <row r="5" spans="1:47" ht="18" x14ac:dyDescent="0.25">
      <c r="A5" t="s">
        <v>25</v>
      </c>
      <c r="B5">
        <v>1</v>
      </c>
      <c r="D5">
        <v>1</v>
      </c>
      <c r="E5">
        <v>1</v>
      </c>
      <c r="F5">
        <v>1</v>
      </c>
      <c r="G5">
        <v>1</v>
      </c>
      <c r="N5">
        <v>1</v>
      </c>
      <c r="O5">
        <v>1</v>
      </c>
      <c r="P5">
        <v>1</v>
      </c>
      <c r="U5">
        <v>1</v>
      </c>
      <c r="V5" t="str">
        <f>IFERROR(VLOOKUP(W5,'Flute Standard Fingering'!$X$2:$X$40,2,0),IFERROR(VLOOKUP(W5,W$2:X4,2,0),"YES"))</f>
        <v>0</v>
      </c>
      <c r="W5">
        <f>IF(COUNTA(C5:U5)&gt;0,SUMPRODUCT(C5:U5,'Flute Standard Fingering'!C$2:U$2),"")</f>
        <v>0</v>
      </c>
      <c r="X5" s="7" t="str">
        <f t="shared" si="0"/>
        <v>0</v>
      </c>
      <c r="Y5" s="7" t="str">
        <f t="shared" si="1"/>
        <v>0x0000</v>
      </c>
      <c r="Z5" s="8" t="e">
        <f t="shared" si="2"/>
        <v>#VALUE!</v>
      </c>
      <c r="AA5" s="7" t="str">
        <f t="shared" si="3"/>
        <v xml:space="preserve">    "0x0000":_x000D_      filename: "fingering.svg"_x000D_      element: "0x0000"_x000D_</v>
      </c>
      <c r="AB5" s="7" t="str">
        <f t="shared" si="4"/>
        <v>&lt;use id="0x0000" href="#glyph-0"/&gt;</v>
      </c>
      <c r="AC5" t="str">
        <f t="shared" si="5"/>
        <v>&lt;symbol id="glyph-0" viewBox="0 0 1000 1000"&gt;&lt;use href="#bflat" width="140" height="140" x="40" y="230"/&gt;&lt;use href="#b-pressed" width="140" height="140" x="100" y="260"/&gt;&lt;use href="#c-pressed" width="100" height="100" x="5" y="110"/&gt;&lt;use href="#a-pressed" width="140" height="140" x="90" y="90"/&gt;&lt;use href="#g-pressed" width="140" height="140" x="190" y="70"/&gt;&lt;use href="#gsharp" width="140" height="140" x="250" y="50"/&gt;&lt;use href="#separator" width="140" height="140" x="350" y="116"/&gt;&lt;use href="#bflat-lever" width="140" height="140" x="350" y="230"/&gt;&lt;use href="#d-trill" width="140" height="140" x="458" y="180"/&gt;&lt;use href="#dsharp-trill" width="140" height="140" x="558" y="180"/&gt;&lt;use href="#f-pressed" width="140" height="140" x="350" y="90"/&gt;&lt;use href="#e-pressed" width="140" height="140" x="450" y="90"/&gt;&lt;use href="#d-pressed" width="140" height="140" x="550" y="90"/&gt;&lt;use href="#dsharp" width="140" height="140" x="650" y="140"/&gt;&lt;use href="#b-roller" width="140" height="140" x="700" y="135"/&gt;&lt;use href="#c-roller" width="140" height="140" x="700" y="165"/&gt;&lt;use href="#csharp" width="140" height="140" x="704" y="200"/&gt;&lt;use href="#gizmo-pressed" width="140" height="140" x="770" y="135"/&gt;&lt;/symbol&gt;</v>
      </c>
      <c r="AD5" t="str">
        <f t="shared" si="6"/>
        <v>&lt;use href="#bflat" width="140" height="140" x="40" y="230"/&gt;</v>
      </c>
      <c r="AE5" t="str">
        <f t="shared" si="7"/>
        <v>&lt;use href="#b-pressed" width="140" height="140" x="100" y="260"/&gt;</v>
      </c>
      <c r="AF5" t="str">
        <f t="shared" si="8"/>
        <v>&lt;use href="#c-pressed" width="100" height="100" x="5" y="110"/&gt;</v>
      </c>
      <c r="AG5" t="str">
        <f t="shared" si="9"/>
        <v>&lt;use href="#a-pressed" width="140" height="140" x="90" y="90"/&gt;</v>
      </c>
      <c r="AH5" t="str">
        <f t="shared" si="10"/>
        <v>&lt;use href="#g-pressed" width="140" height="140" x="190" y="70"/&gt;</v>
      </c>
      <c r="AI5" t="str">
        <f t="shared" si="11"/>
        <v>&lt;use href="#gsharp" width="140" height="140" x="250" y="50"/&gt;</v>
      </c>
      <c r="AJ5" t="str">
        <f t="shared" si="12"/>
        <v>&lt;use href="#separator" width="140" height="140" x="350" y="116"/&gt;</v>
      </c>
      <c r="AK5" t="str">
        <f t="shared" si="13"/>
        <v>&lt;use href="#bflat-lever" width="140" height="140" x="350" y="230"/&gt;</v>
      </c>
      <c r="AL5" t="str">
        <f t="shared" si="14"/>
        <v>&lt;use href="#d-trill" width="140" height="140" x="458" y="180"/&gt;</v>
      </c>
      <c r="AM5" t="str">
        <f t="shared" si="15"/>
        <v>&lt;use href="#dsharp-trill" width="140" height="140" x="558" y="180"/&gt;</v>
      </c>
      <c r="AN5" t="str">
        <f t="shared" si="16"/>
        <v>&lt;use href="#f-pressed" width="140" height="140" x="350" y="90"/&gt;</v>
      </c>
      <c r="AO5" t="str">
        <f t="shared" si="17"/>
        <v>&lt;use href="#e-pressed" width="140" height="140" x="450" y="90"/&gt;</v>
      </c>
      <c r="AP5" t="str">
        <f t="shared" si="18"/>
        <v>&lt;use href="#d-pressed" width="140" height="140" x="550" y="90"/&gt;</v>
      </c>
      <c r="AQ5" t="str">
        <f t="shared" si="19"/>
        <v>&lt;use href="#dsharp" width="140" height="140" x="650" y="140"/&gt;</v>
      </c>
      <c r="AR5" t="str">
        <f t="shared" si="20"/>
        <v>&lt;use href="#b-roller" width="140" height="140" x="700" y="135"/&gt;</v>
      </c>
      <c r="AS5" t="str">
        <f t="shared" si="21"/>
        <v>&lt;use href="#c-roller" width="140" height="140" x="700" y="165"/&gt;</v>
      </c>
      <c r="AT5" t="str">
        <f t="shared" si="22"/>
        <v>&lt;use href="#csharp" width="140" height="140" x="704" y="200"/&gt;</v>
      </c>
      <c r="AU5" t="str">
        <f t="shared" si="23"/>
        <v>&lt;use href="#gizmo-pressed" width="140" height="140" x="770" y="135"/&gt;</v>
      </c>
    </row>
    <row r="6" spans="1:47" ht="18" x14ac:dyDescent="0.25">
      <c r="A6" t="s">
        <v>118</v>
      </c>
      <c r="B6">
        <v>1</v>
      </c>
      <c r="D6">
        <v>1</v>
      </c>
      <c r="E6">
        <v>1</v>
      </c>
      <c r="F6">
        <v>1</v>
      </c>
      <c r="G6">
        <v>1</v>
      </c>
      <c r="H6" s="6"/>
      <c r="I6" s="6"/>
      <c r="J6" s="6"/>
      <c r="N6">
        <v>1</v>
      </c>
      <c r="O6">
        <v>1</v>
      </c>
      <c r="P6">
        <v>1</v>
      </c>
      <c r="Q6" s="6">
        <v>1</v>
      </c>
      <c r="R6" s="6"/>
      <c r="U6">
        <v>1</v>
      </c>
      <c r="V6" t="str">
        <f>IFERROR(VLOOKUP(W6,'Flute Standard Fingering'!$X$2:$X$40,2,0),IFERROR(VLOOKUP(W6,W$2:X5,2,0),"YES"))</f>
        <v>0</v>
      </c>
      <c r="W6">
        <f>IF(COUNTA(C6:U6)&gt;0,SUMPRODUCT(C6:U6,'Flute Standard Fingering'!C$2:U$2),"")</f>
        <v>0</v>
      </c>
      <c r="X6" s="7" t="str">
        <f t="shared" si="0"/>
        <v>0</v>
      </c>
      <c r="Y6" s="7" t="str">
        <f t="shared" si="1"/>
        <v>0x0000</v>
      </c>
      <c r="Z6" s="8" t="e">
        <f t="shared" si="2"/>
        <v>#VALUE!</v>
      </c>
      <c r="AA6" s="7" t="str">
        <f t="shared" si="3"/>
        <v xml:space="preserve">    "0x0000":_x000D_      filename: "fingering.svg"_x000D_      element: "0x0000"_x000D_</v>
      </c>
      <c r="AB6" s="7" t="str">
        <f t="shared" si="4"/>
        <v>&lt;use id="0x0000" href="#glyph-0"/&gt;</v>
      </c>
      <c r="AC6" t="str">
        <f t="shared" si="5"/>
        <v>&lt;symbol id="glyph-0" viewBox="0 0 1000 1000"&gt;&lt;use href="#bflat" width="140" height="140" x="40" y="230"/&gt;&lt;use href="#b-pressed" width="140" height="140" x="100" y="260"/&gt;&lt;use href="#c-pressed" width="100" height="100" x="5" y="110"/&gt;&lt;use href="#a-pressed" width="140" height="140" x="90" y="90"/&gt;&lt;use href="#g-pressed" width="140" height="140" x="190" y="70"/&gt;&lt;use href="#gsharp" width="140" height="140" x="250" y="50"/&gt;&lt;use href="#separator" width="140" height="140" x="350" y="116"/&gt;&lt;use href="#bflat-lever" width="140" height="140" x="350" y="230"/&gt;&lt;use href="#d-trill" width="140" height="140" x="458" y="180"/&gt;&lt;use href="#dsharp-trill" width="140" height="140" x="558" y="180"/&gt;&lt;use href="#f-pressed" width="140" height="140" x="350" y="90"/&gt;&lt;use href="#e-pressed" width="140" height="140" x="450" y="90"/&gt;&lt;use href="#d-pressed" width="140" height="140" x="550" y="90"/&gt;&lt;use href="#dsharp-pressed" width="140" height="140" x="650" y="140"/&gt;&lt;use href="#b-roller" width="140" height="140" x="700" y="135"/&gt;&lt;use href="#c-roller" width="140" height="140" x="700" y="165"/&gt;&lt;use href="#csharp" width="140" height="140" x="704" y="200"/&gt;&lt;use href="#gizmo-pressed" width="140" height="140" x="770" y="135"/&gt;&lt;/symbol&gt;</v>
      </c>
      <c r="AD6" t="str">
        <f t="shared" si="6"/>
        <v>&lt;use href="#bflat" width="140" height="140" x="40" y="230"/&gt;</v>
      </c>
      <c r="AE6" t="str">
        <f t="shared" si="7"/>
        <v>&lt;use href="#b-pressed" width="140" height="140" x="100" y="260"/&gt;</v>
      </c>
      <c r="AF6" t="str">
        <f t="shared" si="8"/>
        <v>&lt;use href="#c-pressed" width="100" height="100" x="5" y="110"/&gt;</v>
      </c>
      <c r="AG6" t="str">
        <f t="shared" si="9"/>
        <v>&lt;use href="#a-pressed" width="140" height="140" x="90" y="90"/&gt;</v>
      </c>
      <c r="AH6" t="str">
        <f t="shared" si="10"/>
        <v>&lt;use href="#g-pressed" width="140" height="140" x="190" y="70"/&gt;</v>
      </c>
      <c r="AI6" t="str">
        <f t="shared" si="11"/>
        <v>&lt;use href="#gsharp" width="140" height="140" x="250" y="50"/&gt;</v>
      </c>
      <c r="AJ6" t="str">
        <f t="shared" si="12"/>
        <v>&lt;use href="#separator" width="140" height="140" x="350" y="116"/&gt;</v>
      </c>
      <c r="AK6" t="str">
        <f t="shared" si="13"/>
        <v>&lt;use href="#bflat-lever" width="140" height="140" x="350" y="230"/&gt;</v>
      </c>
      <c r="AL6" t="str">
        <f t="shared" si="14"/>
        <v>&lt;use href="#d-trill" width="140" height="140" x="458" y="180"/&gt;</v>
      </c>
      <c r="AM6" t="str">
        <f t="shared" si="15"/>
        <v>&lt;use href="#dsharp-trill" width="140" height="140" x="558" y="180"/&gt;</v>
      </c>
      <c r="AN6" t="str">
        <f t="shared" si="16"/>
        <v>&lt;use href="#f-pressed" width="140" height="140" x="350" y="90"/&gt;</v>
      </c>
      <c r="AO6" t="str">
        <f t="shared" si="17"/>
        <v>&lt;use href="#e-pressed" width="140" height="140" x="450" y="90"/&gt;</v>
      </c>
      <c r="AP6" t="str">
        <f t="shared" si="18"/>
        <v>&lt;use href="#d-pressed" width="140" height="140" x="550" y="90"/&gt;</v>
      </c>
      <c r="AQ6" t="str">
        <f t="shared" si="19"/>
        <v>&lt;use href="#dsharp-pressed" width="140" height="140" x="650" y="140"/&gt;</v>
      </c>
      <c r="AR6" t="str">
        <f t="shared" si="20"/>
        <v>&lt;use href="#b-roller" width="140" height="140" x="700" y="135"/&gt;</v>
      </c>
      <c r="AS6" t="str">
        <f t="shared" si="21"/>
        <v>&lt;use href="#c-roller" width="140" height="140" x="700" y="165"/&gt;</v>
      </c>
      <c r="AT6" t="str">
        <f t="shared" si="22"/>
        <v>&lt;use href="#csharp" width="140" height="140" x="704" y="200"/&gt;</v>
      </c>
      <c r="AU6" t="str">
        <f t="shared" si="23"/>
        <v>&lt;use href="#gizmo-pressed" width="140" height="140" x="770" y="135"/&gt;</v>
      </c>
    </row>
    <row r="7" spans="1:47" ht="18" x14ac:dyDescent="0.25">
      <c r="A7" t="s">
        <v>24</v>
      </c>
      <c r="B7">
        <v>1</v>
      </c>
      <c r="D7">
        <v>1</v>
      </c>
      <c r="E7">
        <v>1</v>
      </c>
      <c r="F7">
        <v>1</v>
      </c>
      <c r="G7">
        <v>1</v>
      </c>
      <c r="H7" s="6"/>
      <c r="I7" s="6"/>
      <c r="J7" s="6"/>
      <c r="N7">
        <v>1</v>
      </c>
      <c r="O7">
        <v>1</v>
      </c>
      <c r="P7" s="6"/>
      <c r="Q7" s="6">
        <v>1</v>
      </c>
      <c r="R7" s="6">
        <v>1</v>
      </c>
      <c r="V7" t="str">
        <f>IFERROR(VLOOKUP(W7,'Flute Standard Fingering'!$X$2:$X$40,2,0),IFERROR(VLOOKUP(W7,W$2:X6,2,0),"YES"))</f>
        <v>0</v>
      </c>
      <c r="W7">
        <f>IF(COUNTA(C7:U7)&gt;0,SUMPRODUCT(C7:U7,'Flute Standard Fingering'!C$2:U$2),"")</f>
        <v>0</v>
      </c>
      <c r="X7" s="7" t="str">
        <f t="shared" si="0"/>
        <v>0</v>
      </c>
      <c r="Y7" s="7" t="str">
        <f t="shared" si="1"/>
        <v>0x0000</v>
      </c>
      <c r="Z7" s="8" t="e">
        <f t="shared" si="2"/>
        <v>#VALUE!</v>
      </c>
      <c r="AA7" s="7" t="str">
        <f t="shared" si="3"/>
        <v xml:space="preserve">    "0x0000":_x000D_      filename: "fingering.svg"_x000D_      element: "0x0000"_x000D_</v>
      </c>
      <c r="AB7" s="7" t="str">
        <f t="shared" si="4"/>
        <v>&lt;use id="0x0000" href="#glyph-0"/&gt;</v>
      </c>
      <c r="AC7" t="str">
        <f t="shared" si="5"/>
        <v>&lt;symbol id="glyph-0" viewBox="0 0 1000 1000"&gt;&lt;use href="#bflat" width="140" height="140" x="40" y="230"/&gt;&lt;use href="#b-pressed" width="140" height="140" x="100" y="260"/&gt;&lt;use href="#c-pressed" width="100" height="100" x="5" y="110"/&gt;&lt;use href="#a-pressed" width="140" height="140" x="90" y="90"/&gt;&lt;use href="#g-pressed" width="140" height="140" x="190" y="70"/&gt;&lt;use href="#gsharp" width="140" height="140" x="250" y="50"/&gt;&lt;use href="#separator" width="140" height="140" x="350" y="116"/&gt;&lt;use href="#bflat-lever" width="140" height="140" x="350" y="230"/&gt;&lt;use href="#d-trill" width="140" height="140" x="458" y="180"/&gt;&lt;use href="#dsharp-trill" width="140" height="140" x="558" y="180"/&gt;&lt;use href="#f-pressed" width="140" height="140" x="350" y="90"/&gt;&lt;use href="#e-pressed" width="140" height="140" x="450" y="90"/&gt;&lt;use href="#d" width="140" height="140" x="550" y="90"/&gt;&lt;use href="#dsharp-pressed" width="140" height="140" x="650" y="140"/&gt;&lt;use href="#b-roller-pressed" width="140" height="140" x="700" y="135"/&gt;&lt;use href="#c-roller" width="140" height="140" x="700" y="165"/&gt;&lt;use href="#csharp" width="140" height="140" x="704" y="200"/&gt;&lt;use href="#gizmo" width="140" height="140" x="770" y="135"/&gt;&lt;/symbol&gt;</v>
      </c>
      <c r="AD7" t="str">
        <f t="shared" si="6"/>
        <v>&lt;use href="#bflat" width="140" height="140" x="40" y="230"/&gt;</v>
      </c>
      <c r="AE7" t="str">
        <f t="shared" si="7"/>
        <v>&lt;use href="#b-pressed" width="140" height="140" x="100" y="260"/&gt;</v>
      </c>
      <c r="AF7" t="str">
        <f t="shared" si="8"/>
        <v>&lt;use href="#c-pressed" width="100" height="100" x="5" y="110"/&gt;</v>
      </c>
      <c r="AG7" t="str">
        <f t="shared" si="9"/>
        <v>&lt;use href="#a-pressed" width="140" height="140" x="90" y="90"/&gt;</v>
      </c>
      <c r="AH7" t="str">
        <f t="shared" si="10"/>
        <v>&lt;use href="#g-pressed" width="140" height="140" x="190" y="70"/&gt;</v>
      </c>
      <c r="AI7" t="str">
        <f t="shared" si="11"/>
        <v>&lt;use href="#gsharp" width="140" height="140" x="250" y="50"/&gt;</v>
      </c>
      <c r="AJ7" t="str">
        <f t="shared" si="12"/>
        <v>&lt;use href="#separator" width="140" height="140" x="350" y="116"/&gt;</v>
      </c>
      <c r="AK7" t="str">
        <f t="shared" si="13"/>
        <v>&lt;use href="#bflat-lever" width="140" height="140" x="350" y="230"/&gt;</v>
      </c>
      <c r="AL7" t="str">
        <f t="shared" si="14"/>
        <v>&lt;use href="#d-trill" width="140" height="140" x="458" y="180"/&gt;</v>
      </c>
      <c r="AM7" t="str">
        <f t="shared" si="15"/>
        <v>&lt;use href="#dsharp-trill" width="140" height="140" x="558" y="180"/&gt;</v>
      </c>
      <c r="AN7" t="str">
        <f t="shared" si="16"/>
        <v>&lt;use href="#f-pressed" width="140" height="140" x="350" y="90"/&gt;</v>
      </c>
      <c r="AO7" t="str">
        <f t="shared" si="17"/>
        <v>&lt;use href="#e-pressed" width="140" height="140" x="450" y="90"/&gt;</v>
      </c>
      <c r="AP7" t="str">
        <f t="shared" si="18"/>
        <v>&lt;use href="#d" width="140" height="140" x="550" y="90"/&gt;</v>
      </c>
      <c r="AQ7" t="str">
        <f t="shared" si="19"/>
        <v>&lt;use href="#dsharp-pressed" width="140" height="140" x="650" y="140"/&gt;</v>
      </c>
      <c r="AR7" t="str">
        <f t="shared" si="20"/>
        <v>&lt;use href="#b-roller-pressed" width="140" height="140" x="700" y="135"/&gt;</v>
      </c>
      <c r="AS7" t="str">
        <f t="shared" si="21"/>
        <v>&lt;use href="#c-roller" width="140" height="140" x="700" y="165"/&gt;</v>
      </c>
      <c r="AT7" t="str">
        <f t="shared" si="22"/>
        <v>&lt;use href="#csharp" width="140" height="140" x="704" y="200"/&gt;</v>
      </c>
      <c r="AU7" t="str">
        <f t="shared" si="23"/>
        <v>&lt;use href="#gizmo" width="140" height="140" x="770" y="135"/&gt;</v>
      </c>
    </row>
    <row r="8" spans="1:47" ht="18" x14ac:dyDescent="0.25">
      <c r="A8" t="s">
        <v>23</v>
      </c>
      <c r="B8">
        <v>1</v>
      </c>
      <c r="D8">
        <v>1</v>
      </c>
      <c r="E8">
        <v>1</v>
      </c>
      <c r="F8">
        <v>1</v>
      </c>
      <c r="G8">
        <v>1</v>
      </c>
      <c r="H8" s="6"/>
      <c r="I8" s="6"/>
      <c r="J8" s="6"/>
      <c r="N8">
        <v>1</v>
      </c>
      <c r="O8" s="6"/>
      <c r="P8" s="6"/>
      <c r="Q8" s="6"/>
      <c r="R8" s="6">
        <v>1</v>
      </c>
      <c r="S8" s="6">
        <v>1</v>
      </c>
      <c r="V8" t="str">
        <f>IFERROR(VLOOKUP(W8,'Flute Standard Fingering'!$X$2:$X$40,2,0),IFERROR(VLOOKUP(W8,W$2:X7,2,0),"YES"))</f>
        <v>0</v>
      </c>
      <c r="W8">
        <f>IF(COUNTA(C8:U8)&gt;0,SUMPRODUCT(C8:U8,'Flute Standard Fingering'!C$2:U$2),"")</f>
        <v>0</v>
      </c>
      <c r="X8" s="7" t="str">
        <f t="shared" si="0"/>
        <v>0</v>
      </c>
      <c r="Y8" s="7" t="str">
        <f t="shared" si="1"/>
        <v>0x0000</v>
      </c>
      <c r="Z8" s="8" t="e">
        <f t="shared" si="2"/>
        <v>#VALUE!</v>
      </c>
      <c r="AA8" s="7" t="str">
        <f t="shared" si="3"/>
        <v xml:space="preserve">    "0x0000":_x000D_      filename: "fingering.svg"_x000D_      element: "0x0000"_x000D_</v>
      </c>
      <c r="AB8" s="7" t="str">
        <f t="shared" si="4"/>
        <v>&lt;use id="0x0000" href="#glyph-0"/&gt;</v>
      </c>
      <c r="AC8" t="str">
        <f t="shared" si="5"/>
        <v>&lt;symbol id="glyph-0" viewBox="0 0 1000 1000"&gt;&lt;use href="#bflat" width="140" height="140" x="40" y="230"/&gt;&lt;use href="#b-pressed" width="140" height="140" x="100" y="260"/&gt;&lt;use href="#c-pressed" width="100" height="100" x="5" y="110"/&gt;&lt;use href="#a-pressed" width="140" height="140" x="90" y="90"/&gt;&lt;use href="#g-pressed" width="140" height="140" x="190" y="70"/&gt;&lt;use href="#gsharp" width="140" height="140" x="250" y="50"/&gt;&lt;use href="#separator" width="140" height="140" x="350" y="116"/&gt;&lt;use href="#bflat-lever" width="140" height="140" x="350" y="230"/&gt;&lt;use href="#d-trill" width="140" height="140" x="458" y="180"/&gt;&lt;use href="#dsharp-trill" width="140" height="140" x="558" y="180"/&gt;&lt;use href="#f-pressed" width="140" height="140" x="350" y="90"/&gt;&lt;use href="#e" width="140" height="140" x="450" y="90"/&gt;&lt;use href="#d" width="140" height="140" x="550" y="90"/&gt;&lt;use href="#dsharp" width="140" height="140" x="650" y="140"/&gt;&lt;use href="#b-roller-pressed" width="140" height="140" x="700" y="135"/&gt;&lt;use href="#c-roller-pressed" width="140" height="140" x="700" y="165"/&gt;&lt;use href="#csharp" width="140" height="140" x="704" y="200"/&gt;&lt;use href="#gizmo" width="140" height="140" x="770" y="135"/&gt;&lt;/symbol&gt;</v>
      </c>
      <c r="AD8" t="str">
        <f t="shared" si="6"/>
        <v>&lt;use href="#bflat" width="140" height="140" x="40" y="230"/&gt;</v>
      </c>
      <c r="AE8" t="str">
        <f t="shared" si="7"/>
        <v>&lt;use href="#b-pressed" width="140" height="140" x="100" y="260"/&gt;</v>
      </c>
      <c r="AF8" t="str">
        <f t="shared" si="8"/>
        <v>&lt;use href="#c-pressed" width="100" height="100" x="5" y="110"/&gt;</v>
      </c>
      <c r="AG8" t="str">
        <f t="shared" si="9"/>
        <v>&lt;use href="#a-pressed" width="140" height="140" x="90" y="90"/&gt;</v>
      </c>
      <c r="AH8" t="str">
        <f t="shared" si="10"/>
        <v>&lt;use href="#g-pressed" width="140" height="140" x="190" y="70"/&gt;</v>
      </c>
      <c r="AI8" t="str">
        <f t="shared" si="11"/>
        <v>&lt;use href="#gsharp" width="140" height="140" x="250" y="50"/&gt;</v>
      </c>
      <c r="AJ8" t="str">
        <f t="shared" si="12"/>
        <v>&lt;use href="#separator" width="140" height="140" x="350" y="116"/&gt;</v>
      </c>
      <c r="AK8" t="str">
        <f t="shared" si="13"/>
        <v>&lt;use href="#bflat-lever" width="140" height="140" x="350" y="230"/&gt;</v>
      </c>
      <c r="AL8" t="str">
        <f t="shared" si="14"/>
        <v>&lt;use href="#d-trill" width="140" height="140" x="458" y="180"/&gt;</v>
      </c>
      <c r="AM8" t="str">
        <f t="shared" si="15"/>
        <v>&lt;use href="#dsharp-trill" width="140" height="140" x="558" y="180"/&gt;</v>
      </c>
      <c r="AN8" t="str">
        <f t="shared" si="16"/>
        <v>&lt;use href="#f-pressed" width="140" height="140" x="350" y="90"/&gt;</v>
      </c>
      <c r="AO8" t="str">
        <f t="shared" si="17"/>
        <v>&lt;use href="#e" width="140" height="140" x="450" y="90"/&gt;</v>
      </c>
      <c r="AP8" t="str">
        <f t="shared" si="18"/>
        <v>&lt;use href="#d" width="140" height="140" x="550" y="90"/&gt;</v>
      </c>
      <c r="AQ8" t="str">
        <f t="shared" si="19"/>
        <v>&lt;use href="#dsharp" width="140" height="140" x="650" y="140"/&gt;</v>
      </c>
      <c r="AR8" t="str">
        <f t="shared" si="20"/>
        <v>&lt;use href="#b-roller-pressed" width="140" height="140" x="700" y="135"/&gt;</v>
      </c>
      <c r="AS8" t="str">
        <f t="shared" si="21"/>
        <v>&lt;use href="#c-roller-pressed" width="140" height="140" x="700" y="165"/&gt;</v>
      </c>
      <c r="AT8" t="str">
        <f t="shared" si="22"/>
        <v>&lt;use href="#csharp" width="140" height="140" x="704" y="200"/&gt;</v>
      </c>
      <c r="AU8" t="str">
        <f t="shared" si="23"/>
        <v>&lt;use href="#gizmo" width="140" height="140" x="770" y="135"/&gt;</v>
      </c>
    </row>
    <row r="9" spans="1:47" ht="18" x14ac:dyDescent="0.25">
      <c r="A9" t="s">
        <v>119</v>
      </c>
      <c r="B9">
        <v>1</v>
      </c>
      <c r="D9">
        <v>1</v>
      </c>
      <c r="E9">
        <v>1</v>
      </c>
      <c r="F9">
        <v>1</v>
      </c>
      <c r="G9">
        <v>1</v>
      </c>
      <c r="H9" s="6"/>
      <c r="I9" s="6"/>
      <c r="J9" s="6"/>
      <c r="N9" s="6"/>
      <c r="O9">
        <v>1</v>
      </c>
      <c r="Q9" s="6">
        <v>1</v>
      </c>
      <c r="V9" t="str">
        <f>IFERROR(VLOOKUP(W9,'Flute Standard Fingering'!$X$2:$X$40,2,0),IFERROR(VLOOKUP(W9,W$2:X8,2,0),"YES"))</f>
        <v>0</v>
      </c>
      <c r="W9">
        <f>IF(COUNTA(C9:U9)&gt;0,SUMPRODUCT(C9:U9,'Flute Standard Fingering'!C$2:U$2),"")</f>
        <v>0</v>
      </c>
      <c r="X9" s="7" t="str">
        <f t="shared" si="0"/>
        <v>0</v>
      </c>
      <c r="Y9" s="7" t="str">
        <f t="shared" si="1"/>
        <v>0x0000</v>
      </c>
      <c r="Z9" s="8" t="e">
        <f t="shared" si="2"/>
        <v>#VALUE!</v>
      </c>
      <c r="AA9" s="7" t="str">
        <f t="shared" si="3"/>
        <v xml:space="preserve">    "0x0000":_x000D_      filename: "fingering.svg"_x000D_      element: "0x0000"_x000D_</v>
      </c>
      <c r="AB9" s="7" t="str">
        <f t="shared" si="4"/>
        <v>&lt;use id="0x0000" href="#glyph-0"/&gt;</v>
      </c>
      <c r="AC9" t="str">
        <f t="shared" si="5"/>
        <v>&lt;symbol id="glyph-0" viewBox="0 0 1000 1000"&gt;&lt;use href="#bflat" width="140" height="140" x="40" y="230"/&gt;&lt;use href="#b-pressed" width="140" height="140" x="100" y="260"/&gt;&lt;use href="#c-pressed" width="100" height="100" x="5" y="110"/&gt;&lt;use href="#a-pressed" width="140" height="140" x="90" y="90"/&gt;&lt;use href="#g-pressed" width="140" height="140" x="190" y="70"/&gt;&lt;use href="#gsharp" width="140" height="140" x="250" y="50"/&gt;&lt;use href="#separator" width="140" height="140" x="350" y="116"/&gt;&lt;use href="#bflat-lever" width="140" height="140" x="350" y="230"/&gt;&lt;use href="#d-trill" width="140" height="140" x="458" y="180"/&gt;&lt;use href="#dsharp-trill" width="140" height="140" x="558" y="180"/&gt;&lt;use href="#f" width="140" height="140" x="350" y="90"/&gt;&lt;use href="#e-pressed" width="140" height="140" x="450" y="90"/&gt;&lt;use href="#d" width="140" height="140" x="550" y="90"/&gt;&lt;use href="#dsharp-pressed" width="140" height="140" x="650" y="140"/&gt;&lt;use href="#b-roller" width="140" height="140" x="700" y="135"/&gt;&lt;use href="#c-roller" width="140" height="140" x="700" y="165"/&gt;&lt;use href="#csharp" width="140" height="140" x="704" y="200"/&gt;&lt;use href="#gizmo" width="140" height="140" x="770" y="135"/&gt;&lt;/symbol&gt;</v>
      </c>
      <c r="AD9" t="str">
        <f t="shared" si="6"/>
        <v>&lt;use href="#bflat" width="140" height="140" x="40" y="230"/&gt;</v>
      </c>
      <c r="AE9" t="str">
        <f t="shared" si="7"/>
        <v>&lt;use href="#b-pressed" width="140" height="140" x="100" y="260"/&gt;</v>
      </c>
      <c r="AF9" t="str">
        <f t="shared" si="8"/>
        <v>&lt;use href="#c-pressed" width="100" height="100" x="5" y="110"/&gt;</v>
      </c>
      <c r="AG9" t="str">
        <f t="shared" si="9"/>
        <v>&lt;use href="#a-pressed" width="140" height="140" x="90" y="90"/&gt;</v>
      </c>
      <c r="AH9" t="str">
        <f t="shared" si="10"/>
        <v>&lt;use href="#g-pressed" width="140" height="140" x="190" y="70"/&gt;</v>
      </c>
      <c r="AI9" t="str">
        <f t="shared" si="11"/>
        <v>&lt;use href="#gsharp" width="140" height="140" x="250" y="50"/&gt;</v>
      </c>
      <c r="AJ9" t="str">
        <f t="shared" si="12"/>
        <v>&lt;use href="#separator" width="140" height="140" x="350" y="116"/&gt;</v>
      </c>
      <c r="AK9" t="str">
        <f t="shared" si="13"/>
        <v>&lt;use href="#bflat-lever" width="140" height="140" x="350" y="230"/&gt;</v>
      </c>
      <c r="AL9" t="str">
        <f t="shared" si="14"/>
        <v>&lt;use href="#d-trill" width="140" height="140" x="458" y="180"/&gt;</v>
      </c>
      <c r="AM9" t="str">
        <f t="shared" si="15"/>
        <v>&lt;use href="#dsharp-trill" width="140" height="140" x="558" y="180"/&gt;</v>
      </c>
      <c r="AN9" t="str">
        <f t="shared" si="16"/>
        <v>&lt;use href="#f" width="140" height="140" x="350" y="90"/&gt;</v>
      </c>
      <c r="AO9" t="str">
        <f t="shared" si="17"/>
        <v>&lt;use href="#e-pressed" width="140" height="140" x="450" y="90"/&gt;</v>
      </c>
      <c r="AP9" t="str">
        <f t="shared" si="18"/>
        <v>&lt;use href="#d" width="140" height="140" x="550" y="90"/&gt;</v>
      </c>
      <c r="AQ9" t="str">
        <f t="shared" si="19"/>
        <v>&lt;use href="#dsharp-pressed" width="140" height="140" x="650" y="140"/&gt;</v>
      </c>
      <c r="AR9" t="str">
        <f t="shared" si="20"/>
        <v>&lt;use href="#b-roller" width="140" height="140" x="700" y="135"/&gt;</v>
      </c>
      <c r="AS9" t="str">
        <f t="shared" si="21"/>
        <v>&lt;use href="#c-roller" width="140" height="140" x="700" y="165"/&gt;</v>
      </c>
      <c r="AT9" t="str">
        <f t="shared" si="22"/>
        <v>&lt;use href="#csharp" width="140" height="140" x="704" y="200"/&gt;</v>
      </c>
      <c r="AU9" t="str">
        <f t="shared" si="23"/>
        <v>&lt;use href="#gizmo" width="140" height="140" x="770" y="135"/&gt;</v>
      </c>
    </row>
    <row r="10" spans="1:47" ht="18" x14ac:dyDescent="0.25">
      <c r="A10" t="s">
        <v>22</v>
      </c>
      <c r="B10">
        <v>1</v>
      </c>
      <c r="D10">
        <v>1</v>
      </c>
      <c r="E10">
        <v>1</v>
      </c>
      <c r="F10">
        <v>1</v>
      </c>
      <c r="G10">
        <v>1</v>
      </c>
      <c r="H10" s="6"/>
      <c r="I10" s="6"/>
      <c r="J10" s="6"/>
      <c r="K10" s="6"/>
      <c r="M10" s="6"/>
      <c r="N10" s="6"/>
      <c r="Q10" s="6"/>
      <c r="R10">
        <v>1</v>
      </c>
      <c r="S10">
        <v>1</v>
      </c>
      <c r="V10" t="str">
        <f>IFERROR(VLOOKUP(W10,'Flute Standard Fingering'!$X$2:$X$40,2,0),IFERROR(VLOOKUP(W10,W$2:X9,2,0),"YES"))</f>
        <v>0</v>
      </c>
      <c r="W10">
        <f>IF(COUNTA(C10:U10)&gt;0,SUMPRODUCT(C10:U10,'Flute Standard Fingering'!C$2:U$2),"")</f>
        <v>0</v>
      </c>
      <c r="X10" s="7" t="str">
        <f t="shared" si="0"/>
        <v>0</v>
      </c>
      <c r="Y10" s="7" t="str">
        <f t="shared" si="1"/>
        <v>0x0000</v>
      </c>
      <c r="Z10" s="8" t="e">
        <f t="shared" si="2"/>
        <v>#VALUE!</v>
      </c>
      <c r="AA10" s="7" t="str">
        <f t="shared" si="3"/>
        <v xml:space="preserve">    "0x0000":_x000D_      filename: "fingering.svg"_x000D_      element: "0x0000"_x000D_</v>
      </c>
      <c r="AB10" s="7" t="str">
        <f t="shared" si="4"/>
        <v>&lt;use id="0x0000" href="#glyph-0"/&gt;</v>
      </c>
      <c r="AC10" t="str">
        <f t="shared" si="5"/>
        <v>&lt;symbol id="glyph-0" viewBox="0 0 1000 1000"&gt;&lt;use href="#bflat" width="140" height="140" x="40" y="230"/&gt;&lt;use href="#b-pressed" width="140" height="140" x="100" y="260"/&gt;&lt;use href="#c-pressed" width="100" height="100" x="5" y="110"/&gt;&lt;use href="#a-pressed" width="140" height="140" x="90" y="90"/&gt;&lt;use href="#g-pressed" width="140" height="140" x="190" y="70"/&gt;&lt;use href="#gsharp" width="140" height="140" x="250" y="50"/&gt;&lt;use href="#separator" width="140" height="140" x="350" y="116"/&gt;&lt;use href="#bflat-lever" width="140" height="140" x="350" y="230"/&gt;&lt;use href="#d-trill" width="140" height="140" x="458" y="180"/&gt;&lt;use href="#dsharp-trill" width="140" height="140" x="558" y="180"/&gt;&lt;use href="#f" width="140" height="140" x="350" y="90"/&gt;&lt;use href="#e" width="140" height="140" x="450" y="90"/&gt;&lt;use href="#d" width="140" height="140" x="550" y="90"/&gt;&lt;use href="#dsharp" width="140" height="140" x="650" y="140"/&gt;&lt;use href="#b-roller-pressed" width="140" height="140" x="700" y="135"/&gt;&lt;use href="#c-roller-pressed" width="140" height="140" x="700" y="165"/&gt;&lt;use href="#csharp" width="140" height="140" x="704" y="200"/&gt;&lt;use href="#gizmo" width="140" height="140" x="770" y="135"/&gt;&lt;/symbol&gt;</v>
      </c>
      <c r="AD10" t="str">
        <f t="shared" si="6"/>
        <v>&lt;use href="#bflat" width="140" height="140" x="40" y="230"/&gt;</v>
      </c>
      <c r="AE10" t="str">
        <f t="shared" si="7"/>
        <v>&lt;use href="#b-pressed" width="140" height="140" x="100" y="260"/&gt;</v>
      </c>
      <c r="AF10" t="str">
        <f t="shared" si="8"/>
        <v>&lt;use href="#c-pressed" width="100" height="100" x="5" y="110"/&gt;</v>
      </c>
      <c r="AG10" t="str">
        <f t="shared" si="9"/>
        <v>&lt;use href="#a-pressed" width="140" height="140" x="90" y="90"/&gt;</v>
      </c>
      <c r="AH10" t="str">
        <f t="shared" si="10"/>
        <v>&lt;use href="#g-pressed" width="140" height="140" x="190" y="70"/&gt;</v>
      </c>
      <c r="AI10" t="str">
        <f t="shared" si="11"/>
        <v>&lt;use href="#gsharp" width="140" height="140" x="250" y="50"/&gt;</v>
      </c>
      <c r="AJ10" t="str">
        <f t="shared" si="12"/>
        <v>&lt;use href="#separator" width="140" height="140" x="350" y="116"/&gt;</v>
      </c>
      <c r="AK10" t="str">
        <f t="shared" si="13"/>
        <v>&lt;use href="#bflat-lever" width="140" height="140" x="350" y="230"/&gt;</v>
      </c>
      <c r="AL10" t="str">
        <f t="shared" si="14"/>
        <v>&lt;use href="#d-trill" width="140" height="140" x="458" y="180"/&gt;</v>
      </c>
      <c r="AM10" t="str">
        <f t="shared" si="15"/>
        <v>&lt;use href="#dsharp-trill" width="140" height="140" x="558" y="180"/&gt;</v>
      </c>
      <c r="AN10" t="str">
        <f t="shared" si="16"/>
        <v>&lt;use href="#f" width="140" height="140" x="350" y="90"/&gt;</v>
      </c>
      <c r="AO10" t="str">
        <f t="shared" si="17"/>
        <v>&lt;use href="#e" width="140" height="140" x="450" y="90"/&gt;</v>
      </c>
      <c r="AP10" t="str">
        <f t="shared" si="18"/>
        <v>&lt;use href="#d" width="140" height="140" x="550" y="90"/&gt;</v>
      </c>
      <c r="AQ10" t="str">
        <f t="shared" si="19"/>
        <v>&lt;use href="#dsharp" width="140" height="140" x="650" y="140"/&gt;</v>
      </c>
      <c r="AR10" t="str">
        <f t="shared" si="20"/>
        <v>&lt;use href="#b-roller-pressed" width="140" height="140" x="700" y="135"/&gt;</v>
      </c>
      <c r="AS10" t="str">
        <f t="shared" si="21"/>
        <v>&lt;use href="#c-roller-pressed" width="140" height="140" x="700" y="165"/&gt;</v>
      </c>
      <c r="AT10" t="str">
        <f t="shared" si="22"/>
        <v>&lt;use href="#csharp" width="140" height="140" x="704" y="200"/&gt;</v>
      </c>
      <c r="AU10" t="str">
        <f t="shared" si="23"/>
        <v>&lt;use href="#gizmo" width="140" height="140" x="770" y="135"/&gt;</v>
      </c>
    </row>
    <row r="11" spans="1:47" ht="18" x14ac:dyDescent="0.25">
      <c r="A11" t="s">
        <v>120</v>
      </c>
      <c r="B11">
        <v>1</v>
      </c>
      <c r="D11">
        <v>1</v>
      </c>
      <c r="E11">
        <v>1</v>
      </c>
      <c r="F11">
        <v>1</v>
      </c>
      <c r="G11">
        <v>1</v>
      </c>
      <c r="H11" s="6">
        <v>1</v>
      </c>
      <c r="I11" s="6"/>
      <c r="J11" s="6"/>
      <c r="K11" s="6"/>
      <c r="M11" s="6"/>
      <c r="N11" s="6"/>
      <c r="Q11" s="6"/>
      <c r="T11">
        <v>1</v>
      </c>
      <c r="U11">
        <v>1</v>
      </c>
      <c r="V11" t="str">
        <f>IFERROR(VLOOKUP(W11,'Flute Standard Fingering'!$X$2:$X$40,2,0),IFERROR(VLOOKUP(W11,W$2:X10,2,0),"YES"))</f>
        <v>0</v>
      </c>
      <c r="W11">
        <f>IF(COUNTA(C11:U11)&gt;0,SUMPRODUCT(C11:U11,'Flute Standard Fingering'!C$2:U$2),"")</f>
        <v>0</v>
      </c>
      <c r="X11" s="7" t="str">
        <f t="shared" si="0"/>
        <v>0</v>
      </c>
      <c r="Y11" s="7" t="str">
        <f t="shared" si="1"/>
        <v>0x0000</v>
      </c>
      <c r="Z11" s="8" t="e">
        <f t="shared" si="2"/>
        <v>#VALUE!</v>
      </c>
      <c r="AA11" s="7" t="str">
        <f t="shared" si="3"/>
        <v xml:space="preserve">    "0x0000":_x000D_      filename: "fingering.svg"_x000D_      element: "0x0000"_x000D_</v>
      </c>
      <c r="AB11" s="7" t="str">
        <f t="shared" si="4"/>
        <v>&lt;use id="0x0000" href="#glyph-0"/&gt;</v>
      </c>
      <c r="AC11" t="str">
        <f t="shared" si="5"/>
        <v>&lt;symbol id="glyph-0" viewBox="0 0 1000 1000"&gt;&lt;use href="#bflat" width="140" height="140" x="40" y="230"/&gt;&lt;use href="#b-pressed" width="140" height="140" x="100" y="260"/&gt;&lt;use href="#c-pressed" width="100" height="100" x="5" y="110"/&gt;&lt;use href="#a-pressed" width="140" height="140" x="90" y="90"/&gt;&lt;use href="#g-pressed" width="140" height="140" x="190" y="70"/&gt;&lt;use href="#gsharp-pressed" width="140" height="140" x="250" y="50"/&gt;&lt;use href="#separator" width="140" height="140" x="350" y="116"/&gt;&lt;use href="#bflat-lever" width="140" height="140" x="350" y="230"/&gt;&lt;use href="#d-trill" width="140" height="140" x="458" y="180"/&gt;&lt;use href="#dsharp-trill" width="140" height="140" x="558" y="180"/&gt;&lt;use href="#f" width="140" height="140" x="350" y="90"/&gt;&lt;use href="#e" width="140" height="140" x="450" y="90"/&gt;&lt;use href="#d" width="140" height="140" x="550" y="90"/&gt;&lt;use href="#dsharp" width="140" height="140" x="650" y="140"/&gt;&lt;use href="#b-roller" width="140" height="140" x="700" y="135"/&gt;&lt;use href="#c-roller" width="140" height="140" x="700" y="165"/&gt;&lt;use href="#csharp-pressed" width="140" height="140" x="704" y="200"/&gt;&lt;use href="#gizmo-pressed" width="140" height="140" x="770" y="135"/&gt;&lt;/symbol&gt;</v>
      </c>
      <c r="AD11" t="str">
        <f t="shared" si="6"/>
        <v>&lt;use href="#bflat" width="140" height="140" x="40" y="230"/&gt;</v>
      </c>
      <c r="AE11" t="str">
        <f t="shared" si="7"/>
        <v>&lt;use href="#b-pressed" width="140" height="140" x="100" y="260"/&gt;</v>
      </c>
      <c r="AF11" t="str">
        <f t="shared" si="8"/>
        <v>&lt;use href="#c-pressed" width="100" height="100" x="5" y="110"/&gt;</v>
      </c>
      <c r="AG11" t="str">
        <f t="shared" si="9"/>
        <v>&lt;use href="#a-pressed" width="140" height="140" x="90" y="90"/&gt;</v>
      </c>
      <c r="AH11" t="str">
        <f t="shared" si="10"/>
        <v>&lt;use href="#g-pressed" width="140" height="140" x="190" y="70"/&gt;</v>
      </c>
      <c r="AI11" t="str">
        <f t="shared" si="11"/>
        <v>&lt;use href="#gsharp-pressed" width="140" height="140" x="250" y="50"/&gt;</v>
      </c>
      <c r="AJ11" t="str">
        <f t="shared" si="12"/>
        <v>&lt;use href="#separator" width="140" height="140" x="350" y="116"/&gt;</v>
      </c>
      <c r="AK11" t="str">
        <f t="shared" si="13"/>
        <v>&lt;use href="#bflat-lever" width="140" height="140" x="350" y="230"/&gt;</v>
      </c>
      <c r="AL11" t="str">
        <f t="shared" si="14"/>
        <v>&lt;use href="#d-trill" width="140" height="140" x="458" y="180"/&gt;</v>
      </c>
      <c r="AM11" t="str">
        <f t="shared" si="15"/>
        <v>&lt;use href="#dsharp-trill" width="140" height="140" x="558" y="180"/&gt;</v>
      </c>
      <c r="AN11" t="str">
        <f t="shared" si="16"/>
        <v>&lt;use href="#f" width="140" height="140" x="350" y="90"/&gt;</v>
      </c>
      <c r="AO11" t="str">
        <f t="shared" si="17"/>
        <v>&lt;use href="#e" width="140" height="140" x="450" y="90"/&gt;</v>
      </c>
      <c r="AP11" t="str">
        <f t="shared" si="18"/>
        <v>&lt;use href="#d" width="140" height="140" x="550" y="90"/&gt;</v>
      </c>
      <c r="AQ11" t="str">
        <f t="shared" si="19"/>
        <v>&lt;use href="#dsharp" width="140" height="140" x="650" y="140"/&gt;</v>
      </c>
      <c r="AR11" t="str">
        <f t="shared" si="20"/>
        <v>&lt;use href="#b-roller" width="140" height="140" x="700" y="135"/&gt;</v>
      </c>
      <c r="AS11" t="str">
        <f t="shared" si="21"/>
        <v>&lt;use href="#c-roller" width="140" height="140" x="700" y="165"/&gt;</v>
      </c>
      <c r="AT11" t="str">
        <f t="shared" si="22"/>
        <v>&lt;use href="#csharp-pressed" width="140" height="140" x="704" y="200"/&gt;</v>
      </c>
      <c r="AU11" t="str">
        <f t="shared" si="23"/>
        <v>&lt;use href="#gizmo-pressed" width="140" height="140" x="770" y="135"/&gt;</v>
      </c>
    </row>
    <row r="12" spans="1:47" ht="18" x14ac:dyDescent="0.25">
      <c r="A12" t="s">
        <v>28</v>
      </c>
      <c r="B12">
        <v>1</v>
      </c>
      <c r="D12">
        <v>1</v>
      </c>
      <c r="E12">
        <v>1</v>
      </c>
      <c r="F12">
        <v>1</v>
      </c>
      <c r="G12" s="6"/>
      <c r="H12">
        <v>1</v>
      </c>
      <c r="I12" s="6"/>
      <c r="J12" s="6"/>
      <c r="N12">
        <v>1</v>
      </c>
      <c r="O12" s="6"/>
      <c r="P12">
        <v>1</v>
      </c>
      <c r="Q12" s="6">
        <v>1</v>
      </c>
      <c r="V12" t="str">
        <f>IFERROR(VLOOKUP(W12,'Flute Standard Fingering'!$X$2:$X$40,2,0),IFERROR(VLOOKUP(W12,W$2:X11,2,0),"YES"))</f>
        <v>0</v>
      </c>
      <c r="W12">
        <f>IF(COUNTA(C12:U12)&gt;0,SUMPRODUCT(C12:U12,'Flute Standard Fingering'!C$2:U$2),"")</f>
        <v>0</v>
      </c>
      <c r="X12" s="7" t="str">
        <f t="shared" si="0"/>
        <v>0</v>
      </c>
      <c r="Y12" s="7" t="str">
        <f t="shared" si="1"/>
        <v>0x0000</v>
      </c>
      <c r="Z12" s="8" t="e">
        <f t="shared" si="2"/>
        <v>#VALUE!</v>
      </c>
      <c r="AA12" s="7" t="str">
        <f t="shared" si="3"/>
        <v xml:space="preserve">    "0x0000":_x000D_      filename: "fingering.svg"_x000D_      element: "0x0000"_x000D_</v>
      </c>
      <c r="AB12" s="7" t="str">
        <f t="shared" si="4"/>
        <v>&lt;use id="0x0000" href="#glyph-0"/&gt;</v>
      </c>
      <c r="AC12" t="str">
        <f t="shared" si="5"/>
        <v>&lt;symbol id="glyph-0" viewBox="0 0 1000 1000"&gt;&lt;use href="#bflat" width="140" height="140" x="40" y="230"/&gt;&lt;use href="#b-pressed" width="140" height="140" x="100" y="260"/&gt;&lt;use href="#c-pressed" width="100" height="100" x="5" y="110"/&gt;&lt;use href="#a-pressed" width="140" height="140" x="90" y="90"/&gt;&lt;use href="#g" width="140" height="140" x="190" y="70"/&gt;&lt;use href="#gsharp-pressed" width="140" height="140" x="250" y="50"/&gt;&lt;use href="#separator" width="140" height="140" x="350" y="116"/&gt;&lt;use href="#bflat-lever" width="140" height="140" x="350" y="230"/&gt;&lt;use href="#d-trill" width="140" height="140" x="458" y="180"/&gt;&lt;use href="#dsharp-trill" width="140" height="140" x="558" y="180"/&gt;&lt;use href="#f-pressed" width="140" height="140" x="350" y="90"/&gt;&lt;use href="#e" width="140" height="140" x="450" y="90"/&gt;&lt;use href="#d-pressed" width="140" height="140" x="550" y="90"/&gt;&lt;use href="#dsharp-pressed" width="140" height="140" x="650" y="140"/&gt;&lt;use href="#b-roller" width="140" height="140" x="700" y="135"/&gt;&lt;use href="#c-roller" width="140" height="140" x="700" y="165"/&gt;&lt;use href="#csharp" width="140" height="140" x="704" y="200"/&gt;&lt;use href="#gizmo" width="140" height="140" x="770" y="135"/&gt;&lt;/symbol&gt;</v>
      </c>
      <c r="AD12" t="str">
        <f t="shared" si="6"/>
        <v>&lt;use href="#bflat" width="140" height="140" x="40" y="230"/&gt;</v>
      </c>
      <c r="AE12" t="str">
        <f t="shared" si="7"/>
        <v>&lt;use href="#b-pressed" width="140" height="140" x="100" y="260"/&gt;</v>
      </c>
      <c r="AF12" t="str">
        <f t="shared" si="8"/>
        <v>&lt;use href="#c-pressed" width="100" height="100" x="5" y="110"/&gt;</v>
      </c>
      <c r="AG12" t="str">
        <f t="shared" si="9"/>
        <v>&lt;use href="#a-pressed" width="140" height="140" x="90" y="90"/&gt;</v>
      </c>
      <c r="AH12" t="str">
        <f t="shared" si="10"/>
        <v>&lt;use href="#g" width="140" height="140" x="190" y="70"/&gt;</v>
      </c>
      <c r="AI12" t="str">
        <f t="shared" si="11"/>
        <v>&lt;use href="#gsharp-pressed" width="140" height="140" x="250" y="50"/&gt;</v>
      </c>
      <c r="AJ12" t="str">
        <f t="shared" si="12"/>
        <v>&lt;use href="#separator" width="140" height="140" x="350" y="116"/&gt;</v>
      </c>
      <c r="AK12" t="str">
        <f t="shared" si="13"/>
        <v>&lt;use href="#bflat-lever" width="140" height="140" x="350" y="230"/&gt;</v>
      </c>
      <c r="AL12" t="str">
        <f t="shared" si="14"/>
        <v>&lt;use href="#d-trill" width="140" height="140" x="458" y="180"/&gt;</v>
      </c>
      <c r="AM12" t="str">
        <f t="shared" si="15"/>
        <v>&lt;use href="#dsharp-trill" width="140" height="140" x="558" y="180"/&gt;</v>
      </c>
      <c r="AN12" t="str">
        <f t="shared" si="16"/>
        <v>&lt;use href="#f-pressed" width="140" height="140" x="350" y="90"/&gt;</v>
      </c>
      <c r="AO12" t="str">
        <f t="shared" si="17"/>
        <v>&lt;use href="#e" width="140" height="140" x="450" y="90"/&gt;</v>
      </c>
      <c r="AP12" t="str">
        <f t="shared" si="18"/>
        <v>&lt;use href="#d-pressed" width="140" height="140" x="550" y="90"/&gt;</v>
      </c>
      <c r="AQ12" t="str">
        <f t="shared" si="19"/>
        <v>&lt;use href="#dsharp-pressed" width="140" height="140" x="650" y="140"/&gt;</v>
      </c>
      <c r="AR12" t="str">
        <f t="shared" si="20"/>
        <v>&lt;use href="#b-roller" width="140" height="140" x="700" y="135"/&gt;</v>
      </c>
      <c r="AS12" t="str">
        <f t="shared" si="21"/>
        <v>&lt;use href="#c-roller" width="140" height="140" x="700" y="165"/&gt;</v>
      </c>
      <c r="AT12" t="str">
        <f t="shared" si="22"/>
        <v>&lt;use href="#csharp" width="140" height="140" x="704" y="200"/&gt;</v>
      </c>
      <c r="AU12" t="str">
        <f t="shared" si="23"/>
        <v>&lt;use href="#gizmo" width="140" height="140" x="770" y="135"/&gt;</v>
      </c>
    </row>
    <row r="13" spans="1:47" ht="18" x14ac:dyDescent="0.25">
      <c r="A13" t="s">
        <v>121</v>
      </c>
      <c r="B13">
        <v>1</v>
      </c>
      <c r="C13">
        <v>1</v>
      </c>
      <c r="E13">
        <v>1</v>
      </c>
      <c r="F13" s="6"/>
      <c r="G13" s="6"/>
      <c r="H13" s="6"/>
      <c r="I13" s="6"/>
      <c r="J13" s="6"/>
      <c r="O13" s="6"/>
      <c r="P13" s="6"/>
      <c r="Q13" s="6">
        <v>1</v>
      </c>
      <c r="V13" t="str">
        <f>IFERROR(VLOOKUP(W13,'Flute Standard Fingering'!$X$2:$X$40,2,0),IFERROR(VLOOKUP(W13,W$2:X12,2,0),"YES"))</f>
        <v>0</v>
      </c>
      <c r="W13">
        <f>IF(COUNTA(C13:U13)&gt;0,SUMPRODUCT(C13:U13,'Flute Standard Fingering'!C$2:U$2),"")</f>
        <v>0</v>
      </c>
      <c r="X13" s="7" t="str">
        <f t="shared" si="0"/>
        <v>0</v>
      </c>
      <c r="Y13" s="7" t="str">
        <f t="shared" si="1"/>
        <v>0x0000</v>
      </c>
      <c r="Z13" s="8" t="e">
        <f t="shared" si="2"/>
        <v>#VALUE!</v>
      </c>
      <c r="AA13" s="7" t="str">
        <f t="shared" si="3"/>
        <v xml:space="preserve">    "0x0000":_x000D_      filename: "fingering.svg"_x000D_      element: "0x0000"_x000D_</v>
      </c>
      <c r="AB13" s="7" t="str">
        <f t="shared" si="4"/>
        <v>&lt;use id="0x0000" href="#glyph-0"/&gt;</v>
      </c>
      <c r="AC13" t="str">
        <f t="shared" si="5"/>
        <v>&lt;symbol id="glyph-0" viewBox="0 0 1000 1000"&gt;&lt;use href="#bflat-pressed" width="140" height="140" x="40" y="230"/&gt;&lt;use href="#b" width="140" height="140" x="100" y="260"/&gt;&lt;use href="#c-pressed" width="100" height="100" x="5" y="110"/&gt;&lt;use href="#a" width="140" height="140" x="90" y="90"/&gt;&lt;use href="#g" width="140" height="140" x="190" y="70"/&gt;&lt;use href="#gsharp" width="140" height="140" x="250" y="50"/&gt;&lt;use href="#separator" width="140" height="140" x="350" y="116"/&gt;&lt;use href="#bflat-lever" width="140" height="140" x="350" y="230"/&gt;&lt;use href="#d-trill" width="140" height="140" x="458" y="180"/&gt;&lt;use href="#dsharp-trill" width="140" height="140" x="558" y="180"/&gt;&lt;use href="#f" width="140" height="140" x="350" y="90"/&gt;&lt;use href="#e" width="140" height="140" x="450" y="90"/&gt;&lt;use href="#d" width="140" height="140" x="550" y="90"/&gt;&lt;use href="#dsharp-pressed" width="140" height="140" x="650" y="140"/&gt;&lt;use href="#b-roller" width="140" height="140" x="700" y="135"/&gt;&lt;use href="#c-roller" width="140" height="140" x="700" y="165"/&gt;&lt;use href="#csharp" width="140" height="140" x="704" y="200"/&gt;&lt;use href="#gizmo" width="140" height="140" x="770" y="135"/&gt;&lt;/symbol&gt;</v>
      </c>
      <c r="AD13" t="str">
        <f t="shared" si="6"/>
        <v>&lt;use href="#bflat-pressed" width="140" height="140" x="40" y="230"/&gt;</v>
      </c>
      <c r="AE13" t="str">
        <f t="shared" si="7"/>
        <v>&lt;use href="#b" width="140" height="140" x="100" y="260"/&gt;</v>
      </c>
      <c r="AF13" t="str">
        <f t="shared" si="8"/>
        <v>&lt;use href="#c-pressed" width="100" height="100" x="5" y="110"/&gt;</v>
      </c>
      <c r="AG13" t="str">
        <f t="shared" si="9"/>
        <v>&lt;use href="#a" width="140" height="140" x="90" y="90"/&gt;</v>
      </c>
      <c r="AH13" t="str">
        <f t="shared" si="10"/>
        <v>&lt;use href="#g" width="140" height="140" x="190" y="70"/&gt;</v>
      </c>
      <c r="AI13" t="str">
        <f t="shared" si="11"/>
        <v>&lt;use href="#gsharp" width="140" height="140" x="250" y="50"/&gt;</v>
      </c>
      <c r="AJ13" t="str">
        <f t="shared" si="12"/>
        <v>&lt;use href="#separator" width="140" height="140" x="350" y="116"/&gt;</v>
      </c>
      <c r="AK13" t="str">
        <f t="shared" si="13"/>
        <v>&lt;use href="#bflat-lever" width="140" height="140" x="350" y="230"/&gt;</v>
      </c>
      <c r="AL13" t="str">
        <f t="shared" si="14"/>
        <v>&lt;use href="#d-trill" width="140" height="140" x="458" y="180"/&gt;</v>
      </c>
      <c r="AM13" t="str">
        <f t="shared" si="15"/>
        <v>&lt;use href="#dsharp-trill" width="140" height="140" x="558" y="180"/&gt;</v>
      </c>
      <c r="AN13" t="str">
        <f t="shared" si="16"/>
        <v>&lt;use href="#f" width="140" height="140" x="350" y="90"/&gt;</v>
      </c>
      <c r="AO13" t="str">
        <f t="shared" si="17"/>
        <v>&lt;use href="#e" width="140" height="140" x="450" y="90"/&gt;</v>
      </c>
      <c r="AP13" t="str">
        <f t="shared" si="18"/>
        <v>&lt;use href="#d" width="140" height="140" x="550" y="90"/&gt;</v>
      </c>
      <c r="AQ13" t="str">
        <f t="shared" si="19"/>
        <v>&lt;use href="#dsharp-pressed" width="140" height="140" x="650" y="140"/&gt;</v>
      </c>
      <c r="AR13" t="str">
        <f t="shared" si="20"/>
        <v>&lt;use href="#b-roller" width="140" height="140" x="700" y="135"/&gt;</v>
      </c>
      <c r="AS13" t="str">
        <f t="shared" si="21"/>
        <v>&lt;use href="#c-roller" width="140" height="140" x="700" y="165"/&gt;</v>
      </c>
      <c r="AT13" t="str">
        <f t="shared" si="22"/>
        <v>&lt;use href="#csharp" width="140" height="140" x="704" y="200"/&gt;</v>
      </c>
      <c r="AU13" t="str">
        <f t="shared" si="23"/>
        <v>&lt;use href="#gizmo" width="140" height="140" x="770" y="135"/&gt;</v>
      </c>
    </row>
    <row r="14" spans="1:47" ht="18" x14ac:dyDescent="0.25">
      <c r="A14" t="s">
        <v>21</v>
      </c>
      <c r="B14">
        <v>1</v>
      </c>
      <c r="D14">
        <v>1</v>
      </c>
      <c r="E14" s="6">
        <v>1</v>
      </c>
      <c r="G14" s="6">
        <v>1</v>
      </c>
      <c r="H14" s="6"/>
      <c r="I14" s="6"/>
      <c r="J14" s="6"/>
      <c r="O14" s="6"/>
      <c r="P14" s="6"/>
      <c r="Q14" s="6">
        <v>1</v>
      </c>
      <c r="R14">
        <v>1</v>
      </c>
      <c r="S14">
        <v>1</v>
      </c>
      <c r="V14" t="str">
        <f>IFERROR(VLOOKUP(W14,'Flute Standard Fingering'!$X$2:$X$40,2,0),IFERROR(VLOOKUP(W14,W$2:X13,2,0),"YES"))</f>
        <v>0</v>
      </c>
      <c r="W14">
        <f>IF(COUNTA(C14:U14)&gt;0,SUMPRODUCT(C14:U14,'Flute Standard Fingering'!C$2:U$2),"")</f>
        <v>0</v>
      </c>
      <c r="X14" s="7" t="str">
        <f t="shared" si="0"/>
        <v>0</v>
      </c>
      <c r="Y14" s="7" t="str">
        <f t="shared" si="1"/>
        <v>0x0000</v>
      </c>
      <c r="Z14" s="8" t="e">
        <f t="shared" si="2"/>
        <v>#VALUE!</v>
      </c>
      <c r="AA14" s="7" t="str">
        <f t="shared" si="3"/>
        <v xml:space="preserve">    "0x0000":_x000D_      filename: "fingering.svg"_x000D_      element: "0x0000"_x000D_</v>
      </c>
      <c r="AB14" s="7" t="str">
        <f t="shared" si="4"/>
        <v>&lt;use id="0x0000" href="#glyph-0"/&gt;</v>
      </c>
      <c r="AC14" t="str">
        <f t="shared" si="5"/>
        <v>&lt;symbol id="glyph-0" viewBox="0 0 1000 1000"&gt;&lt;use href="#bflat" width="140" height="140" x="40" y="230"/&gt;&lt;use href="#b-pressed" width="140" height="140" x="100" y="260"/&gt;&lt;use href="#c-pressed" width="100" height="100" x="5" y="110"/&gt;&lt;use href="#a" width="140" height="140" x="90" y="90"/&gt;&lt;use href="#g-pressed" width="140" height="140" x="190" y="70"/&gt;&lt;use href="#gsharp" width="140" height="140" x="250" y="50"/&gt;&lt;use href="#separator" width="140" height="140" x="350" y="116"/&gt;&lt;use href="#bflat-lever" width="140" height="140" x="350" y="230"/&gt;&lt;use href="#d-trill" width="140" height="140" x="458" y="180"/&gt;&lt;use href="#dsharp-trill" width="140" height="140" x="558" y="180"/&gt;&lt;use href="#f" width="140" height="140" x="350" y="90"/&gt;&lt;use href="#e" width="140" height="140" x="450" y="90"/&gt;&lt;use href="#d" width="140" height="140" x="550" y="90"/&gt;&lt;use href="#dsharp-pressed" width="140" height="140" x="650" y="140"/&gt;&lt;use href="#b-roller-pressed" width="140" height="140" x="700" y="135"/&gt;&lt;use href="#c-roller-pressed" width="140" height="140" x="700" y="165"/&gt;&lt;use href="#csharp" width="140" height="140" x="704" y="200"/&gt;&lt;use href="#gizmo" width="140" height="140" x="770" y="135"/&gt;&lt;/symbol&gt;</v>
      </c>
      <c r="AD14" t="str">
        <f t="shared" si="6"/>
        <v>&lt;use href="#bflat" width="140" height="140" x="40" y="230"/&gt;</v>
      </c>
      <c r="AE14" t="str">
        <f t="shared" si="7"/>
        <v>&lt;use href="#b-pressed" width="140" height="140" x="100" y="260"/&gt;</v>
      </c>
      <c r="AF14" t="str">
        <f t="shared" si="8"/>
        <v>&lt;use href="#c-pressed" width="100" height="100" x="5" y="110"/&gt;</v>
      </c>
      <c r="AG14" t="str">
        <f t="shared" si="9"/>
        <v>&lt;use href="#a" width="140" height="140" x="90" y="90"/&gt;</v>
      </c>
      <c r="AH14" t="str">
        <f t="shared" si="10"/>
        <v>&lt;use href="#g-pressed" width="140" height="140" x="190" y="70"/&gt;</v>
      </c>
      <c r="AI14" t="str">
        <f t="shared" si="11"/>
        <v>&lt;use href="#gsharp" width="140" height="140" x="250" y="50"/&gt;</v>
      </c>
      <c r="AJ14" t="str">
        <f t="shared" si="12"/>
        <v>&lt;use href="#separator" width="140" height="140" x="350" y="116"/&gt;</v>
      </c>
      <c r="AK14" t="str">
        <f t="shared" si="13"/>
        <v>&lt;use href="#bflat-lever" width="140" height="140" x="350" y="230"/&gt;</v>
      </c>
      <c r="AL14" t="str">
        <f t="shared" si="14"/>
        <v>&lt;use href="#d-trill" width="140" height="140" x="458" y="180"/&gt;</v>
      </c>
      <c r="AM14" t="str">
        <f t="shared" si="15"/>
        <v>&lt;use href="#dsharp-trill" width="140" height="140" x="558" y="180"/&gt;</v>
      </c>
      <c r="AN14" t="str">
        <f t="shared" si="16"/>
        <v>&lt;use href="#f" width="140" height="140" x="350" y="90"/&gt;</v>
      </c>
      <c r="AO14" t="str">
        <f t="shared" si="17"/>
        <v>&lt;use href="#e" width="140" height="140" x="450" y="90"/&gt;</v>
      </c>
      <c r="AP14" t="str">
        <f t="shared" si="18"/>
        <v>&lt;use href="#d" width="140" height="140" x="550" y="90"/&gt;</v>
      </c>
      <c r="AQ14" t="str">
        <f t="shared" si="19"/>
        <v>&lt;use href="#dsharp-pressed" width="140" height="140" x="650" y="140"/&gt;</v>
      </c>
      <c r="AR14" t="str">
        <f t="shared" si="20"/>
        <v>&lt;use href="#b-roller-pressed" width="140" height="140" x="700" y="135"/&gt;</v>
      </c>
      <c r="AS14" t="str">
        <f t="shared" si="21"/>
        <v>&lt;use href="#c-roller-pressed" width="140" height="140" x="700" y="165"/&gt;</v>
      </c>
      <c r="AT14" t="str">
        <f t="shared" si="22"/>
        <v>&lt;use href="#csharp" width="140" height="140" x="704" y="200"/&gt;</v>
      </c>
      <c r="AU14" t="str">
        <f t="shared" si="23"/>
        <v>&lt;use href="#gizmo" width="140" height="140" x="770" y="135"/&gt;</v>
      </c>
    </row>
    <row r="15" spans="1:47" ht="18" x14ac:dyDescent="0.25">
      <c r="A15" t="s">
        <v>27</v>
      </c>
      <c r="B15">
        <v>1</v>
      </c>
      <c r="E15">
        <v>1</v>
      </c>
      <c r="F15">
        <v>1</v>
      </c>
      <c r="G15">
        <v>1</v>
      </c>
      <c r="N15">
        <v>1</v>
      </c>
      <c r="O15">
        <v>1</v>
      </c>
      <c r="P15">
        <v>1</v>
      </c>
      <c r="S15">
        <v>1</v>
      </c>
      <c r="T15">
        <v>1</v>
      </c>
      <c r="V15" t="str">
        <f>IFERROR(VLOOKUP(W15,'Flute Standard Fingering'!$X$2:$X$40,2,0),IFERROR(VLOOKUP(W15,W$2:X14,2,0),"YES"))</f>
        <v>0</v>
      </c>
      <c r="W15">
        <f>IF(COUNTA(C15:U15)&gt;0,SUMPRODUCT(C15:U15,'Flute Standard Fingering'!C$2:U$2),"")</f>
        <v>0</v>
      </c>
      <c r="X15" s="7" t="str">
        <f t="shared" si="0"/>
        <v>0</v>
      </c>
      <c r="Y15" s="7" t="str">
        <f t="shared" si="1"/>
        <v>0x0000</v>
      </c>
      <c r="Z15" s="8" t="e">
        <f t="shared" si="2"/>
        <v>#VALUE!</v>
      </c>
      <c r="AA15" s="7" t="str">
        <f t="shared" si="3"/>
        <v xml:space="preserve">    "0x0000":_x000D_      filename: "fingering.svg"_x000D_      element: "0x0000"_x000D_</v>
      </c>
      <c r="AB15" s="7" t="str">
        <f t="shared" si="4"/>
        <v>&lt;use id="0x0000" href="#glyph-0"/&gt;</v>
      </c>
      <c r="AC15" t="str">
        <f t="shared" si="5"/>
        <v>&lt;symbol id="glyph-0" viewBox="0 0 1000 1000"&gt;&lt;use href="#bflat" width="140" height="140" x="40" y="230"/&gt;&lt;use href="#b" width="140" height="140" x="100" y="260"/&gt;&lt;use href="#c-pressed" width="100" height="100" x="5" y="110"/&gt;&lt;use href="#a-pressed" width="140" height="140" x="90" y="90"/&gt;&lt;use href="#g-pressed" width="140" height="140" x="190" y="70"/&gt;&lt;use href="#gsharp" width="140" height="140" x="250" y="50"/&gt;&lt;use href="#separator" width="140" height="140" x="350" y="116"/&gt;&lt;use href="#bflat-lever" width="140" height="140" x="350" y="230"/&gt;&lt;use href="#d-trill" width="140" height="140" x="458" y="180"/&gt;&lt;use href="#dsharp-trill" width="140" height="140" x="558" y="180"/&gt;&lt;use href="#f-pressed" width="140" height="140" x="350" y="90"/&gt;&lt;use href="#e-pressed" width="140" height="140" x="450" y="90"/&gt;&lt;use href="#d-pressed" width="140" height="140" x="550" y="90"/&gt;&lt;use href="#dsharp" width="140" height="140" x="650" y="140"/&gt;&lt;use href="#b-roller" width="140" height="140" x="700" y="135"/&gt;&lt;use href="#c-roller-pressed" width="140" height="140" x="700" y="165"/&gt;&lt;use href="#csharp-pressed" width="140" height="140" x="704" y="200"/&gt;&lt;use href="#gizmo" width="140" height="140" x="770" y="135"/&gt;&lt;/symbol&gt;</v>
      </c>
      <c r="AD15" t="str">
        <f t="shared" si="6"/>
        <v>&lt;use href="#bflat" width="140" height="140" x="40" y="230"/&gt;</v>
      </c>
      <c r="AE15" t="str">
        <f t="shared" si="7"/>
        <v>&lt;use href="#b" width="140" height="140" x="100" y="260"/&gt;</v>
      </c>
      <c r="AF15" t="str">
        <f t="shared" si="8"/>
        <v>&lt;use href="#c-pressed" width="100" height="100" x="5" y="110"/&gt;</v>
      </c>
      <c r="AG15" t="str">
        <f t="shared" si="9"/>
        <v>&lt;use href="#a-pressed" width="140" height="140" x="90" y="90"/&gt;</v>
      </c>
      <c r="AH15" t="str">
        <f t="shared" si="10"/>
        <v>&lt;use href="#g-pressed" width="140" height="140" x="190" y="70"/&gt;</v>
      </c>
      <c r="AI15" t="str">
        <f t="shared" si="11"/>
        <v>&lt;use href="#gsharp" width="140" height="140" x="250" y="50"/&gt;</v>
      </c>
      <c r="AJ15" t="str">
        <f t="shared" si="12"/>
        <v>&lt;use href="#separator" width="140" height="140" x="350" y="116"/&gt;</v>
      </c>
      <c r="AK15" t="str">
        <f t="shared" si="13"/>
        <v>&lt;use href="#bflat-lever" width="140" height="140" x="350" y="230"/&gt;</v>
      </c>
      <c r="AL15" t="str">
        <f t="shared" si="14"/>
        <v>&lt;use href="#d-trill" width="140" height="140" x="458" y="180"/&gt;</v>
      </c>
      <c r="AM15" t="str">
        <f t="shared" si="15"/>
        <v>&lt;use href="#dsharp-trill" width="140" height="140" x="558" y="180"/&gt;</v>
      </c>
      <c r="AN15" t="str">
        <f t="shared" si="16"/>
        <v>&lt;use href="#f-pressed" width="140" height="140" x="350" y="90"/&gt;</v>
      </c>
      <c r="AO15" t="str">
        <f t="shared" si="17"/>
        <v>&lt;use href="#e-pressed" width="140" height="140" x="450" y="90"/&gt;</v>
      </c>
      <c r="AP15" t="str">
        <f t="shared" si="18"/>
        <v>&lt;use href="#d-pressed" width="140" height="140" x="550" y="90"/&gt;</v>
      </c>
      <c r="AQ15" t="str">
        <f t="shared" si="19"/>
        <v>&lt;use href="#dsharp" width="140" height="140" x="650" y="140"/&gt;</v>
      </c>
      <c r="AR15" t="str">
        <f t="shared" si="20"/>
        <v>&lt;use href="#b-roller" width="140" height="140" x="700" y="135"/&gt;</v>
      </c>
      <c r="AS15" t="str">
        <f t="shared" si="21"/>
        <v>&lt;use href="#c-roller-pressed" width="140" height="140" x="700" y="165"/&gt;</v>
      </c>
      <c r="AT15" t="str">
        <f t="shared" si="22"/>
        <v>&lt;use href="#csharp-pressed" width="140" height="140" x="704" y="200"/&gt;</v>
      </c>
      <c r="AU15" t="str">
        <f t="shared" si="23"/>
        <v>&lt;use href="#gizmo" width="140" height="140" x="770" y="135"/&gt;</v>
      </c>
    </row>
    <row r="16" spans="1:47" ht="18" x14ac:dyDescent="0.25">
      <c r="A16" t="s">
        <v>122</v>
      </c>
      <c r="B16">
        <v>1</v>
      </c>
      <c r="D16" s="6"/>
      <c r="E16" s="6"/>
      <c r="F16">
        <v>1</v>
      </c>
      <c r="G16">
        <v>1</v>
      </c>
      <c r="N16">
        <v>1</v>
      </c>
      <c r="O16">
        <v>1</v>
      </c>
      <c r="P16">
        <v>1</v>
      </c>
      <c r="T16">
        <v>1</v>
      </c>
      <c r="V16" t="str">
        <f>IFERROR(VLOOKUP(W16,'Flute Standard Fingering'!$X$2:$X$40,2,0),IFERROR(VLOOKUP(W16,W$2:X15,2,0),"YES"))</f>
        <v>0</v>
      </c>
      <c r="W16">
        <f>IF(COUNTA(C16:U16)&gt;0,SUMPRODUCT(C16:U16,'Flute Standard Fingering'!C$2:U$2),"")</f>
        <v>0</v>
      </c>
      <c r="X16" s="7" t="str">
        <f t="shared" si="0"/>
        <v>0</v>
      </c>
      <c r="Y16" s="7" t="str">
        <f t="shared" si="1"/>
        <v>0x0000</v>
      </c>
      <c r="Z16" s="8" t="e">
        <f t="shared" si="2"/>
        <v>#VALUE!</v>
      </c>
      <c r="AA16" s="7" t="str">
        <f t="shared" si="3"/>
        <v xml:space="preserve">    "0x0000":_x000D_      filename: "fingering.svg"_x000D_      element: "0x0000"_x000D_</v>
      </c>
      <c r="AB16" s="7" t="str">
        <f t="shared" si="4"/>
        <v>&lt;use id="0x0000" href="#glyph-0"/&gt;</v>
      </c>
      <c r="AC16" t="str">
        <f t="shared" si="5"/>
        <v>&lt;symbol id="glyph-0" viewBox="0 0 1000 1000"&gt;&lt;use href="#bflat" width="140" height="140" x="40" y="230"/&gt;&lt;use href="#b" width="140" height="140" x="100" y="260"/&gt;&lt;use href="#c" width="100" height="100" x="5" y="110"/&gt;&lt;use href="#a-pressed" width="140" height="140" x="90" y="90"/&gt;&lt;use href="#g-pressed" width="140" height="140" x="190" y="70"/&gt;&lt;use href="#gsharp" width="140" height="140" x="250" y="50"/&gt;&lt;use href="#separator" width="140" height="140" x="350" y="116"/&gt;&lt;use href="#bflat-lever" width="140" height="140" x="350" y="230"/&gt;&lt;use href="#d-trill" width="140" height="140" x="458" y="180"/&gt;&lt;use href="#dsharp-trill" width="140" height="140" x="558" y="180"/&gt;&lt;use href="#f-pressed" width="140" height="140" x="350" y="90"/&gt;&lt;use href="#e-pressed" width="140" height="140" x="450" y="90"/&gt;&lt;use href="#d-pressed" width="140" height="140" x="550" y="90"/&gt;&lt;use href="#dsharp" width="140" height="140" x="650" y="140"/&gt;&lt;use href="#b-roller" width="140" height="140" x="700" y="135"/&gt;&lt;use href="#c-roller" width="140" height="140" x="700" y="165"/&gt;&lt;use href="#csharp-pressed" width="140" height="140" x="704" y="200"/&gt;&lt;use href="#gizmo" width="140" height="140" x="770" y="135"/&gt;&lt;/symbol&gt;</v>
      </c>
      <c r="AD16" t="str">
        <f t="shared" si="6"/>
        <v>&lt;use href="#bflat" width="140" height="140" x="40" y="230"/&gt;</v>
      </c>
      <c r="AE16" t="str">
        <f t="shared" si="7"/>
        <v>&lt;use href="#b" width="140" height="140" x="100" y="260"/&gt;</v>
      </c>
      <c r="AF16" t="str">
        <f t="shared" si="8"/>
        <v>&lt;use href="#c" width="100" height="100" x="5" y="110"/&gt;</v>
      </c>
      <c r="AG16" t="str">
        <f t="shared" si="9"/>
        <v>&lt;use href="#a-pressed" width="140" height="140" x="90" y="90"/&gt;</v>
      </c>
      <c r="AH16" t="str">
        <f t="shared" si="10"/>
        <v>&lt;use href="#g-pressed" width="140" height="140" x="190" y="70"/&gt;</v>
      </c>
      <c r="AI16" t="str">
        <f t="shared" si="11"/>
        <v>&lt;use href="#gsharp" width="140" height="140" x="250" y="50"/&gt;</v>
      </c>
      <c r="AJ16" t="str">
        <f t="shared" si="12"/>
        <v>&lt;use href="#separator" width="140" height="140" x="350" y="116"/&gt;</v>
      </c>
      <c r="AK16" t="str">
        <f t="shared" si="13"/>
        <v>&lt;use href="#bflat-lever" width="140" height="140" x="350" y="230"/&gt;</v>
      </c>
      <c r="AL16" t="str">
        <f t="shared" si="14"/>
        <v>&lt;use href="#d-trill" width="140" height="140" x="458" y="180"/&gt;</v>
      </c>
      <c r="AM16" t="str">
        <f t="shared" si="15"/>
        <v>&lt;use href="#dsharp-trill" width="140" height="140" x="558" y="180"/&gt;</v>
      </c>
      <c r="AN16" t="str">
        <f t="shared" si="16"/>
        <v>&lt;use href="#f-pressed" width="140" height="140" x="350" y="90"/&gt;</v>
      </c>
      <c r="AO16" t="str">
        <f t="shared" si="17"/>
        <v>&lt;use href="#e-pressed" width="140" height="140" x="450" y="90"/&gt;</v>
      </c>
      <c r="AP16" t="str">
        <f t="shared" si="18"/>
        <v>&lt;use href="#d-pressed" width="140" height="140" x="550" y="90"/&gt;</v>
      </c>
      <c r="AQ16" t="str">
        <f t="shared" si="19"/>
        <v>&lt;use href="#dsharp" width="140" height="140" x="650" y="140"/&gt;</v>
      </c>
      <c r="AR16" t="str">
        <f t="shared" si="20"/>
        <v>&lt;use href="#b-roller" width="140" height="140" x="700" y="135"/&gt;</v>
      </c>
      <c r="AS16" t="str">
        <f t="shared" si="21"/>
        <v>&lt;use href="#c-roller" width="140" height="140" x="700" y="165"/&gt;</v>
      </c>
      <c r="AT16" t="str">
        <f t="shared" si="22"/>
        <v>&lt;use href="#csharp-pressed" width="140" height="140" x="704" y="200"/&gt;</v>
      </c>
      <c r="AU16" t="str">
        <f t="shared" si="23"/>
        <v>&lt;use href="#gizmo" width="140" height="140" x="770" y="135"/&gt;</v>
      </c>
    </row>
    <row r="17" spans="1:47" ht="18" x14ac:dyDescent="0.25">
      <c r="A17" t="s">
        <v>20</v>
      </c>
      <c r="B17">
        <v>1</v>
      </c>
      <c r="E17">
        <v>1</v>
      </c>
      <c r="G17">
        <v>1</v>
      </c>
      <c r="L17">
        <v>1</v>
      </c>
      <c r="O17">
        <v>1</v>
      </c>
      <c r="P17">
        <v>1</v>
      </c>
      <c r="U17">
        <v>1</v>
      </c>
      <c r="V17" t="str">
        <f>IFERROR(VLOOKUP(W17,'Flute Standard Fingering'!$X$2:$X$40,2,0),IFERROR(VLOOKUP(W17,W$2:X16,2,0),"YES"))</f>
        <v>0</v>
      </c>
      <c r="W17">
        <f>IF(COUNTA(C17:U17)&gt;0,SUMPRODUCT(C17:U17,'Flute Standard Fingering'!C$2:U$2),"")</f>
        <v>0</v>
      </c>
      <c r="X17" s="7" t="str">
        <f t="shared" si="0"/>
        <v>0</v>
      </c>
      <c r="Y17" s="7" t="str">
        <f t="shared" si="1"/>
        <v>0x0000</v>
      </c>
      <c r="Z17" s="8" t="e">
        <f t="shared" si="2"/>
        <v>#VALUE!</v>
      </c>
      <c r="AA17" s="7" t="str">
        <f t="shared" si="3"/>
        <v xml:space="preserve">    "0x0000":_x000D_      filename: "fingering.svg"_x000D_      element: "0x0000"_x000D_</v>
      </c>
      <c r="AB17" s="7" t="str">
        <f t="shared" si="4"/>
        <v>&lt;use id="0x0000" href="#glyph-0"/&gt;</v>
      </c>
      <c r="AC17" t="str">
        <f t="shared" si="5"/>
        <v>&lt;symbol id="glyph-0" viewBox="0 0 1000 1000"&gt;&lt;use href="#bflat" width="140" height="140" x="40" y="230"/&gt;&lt;use href="#b" width="140" height="140" x="100" y="260"/&gt;&lt;use href="#c-pressed" width="100" height="100" x="5" y="110"/&gt;&lt;use href="#a" width="140" height="140" x="90" y="90"/&gt;&lt;use href="#g-pressed" width="140" height="140" x="190" y="70"/&gt;&lt;use href="#gsharp" width="140" height="140" x="250" y="50"/&gt;&lt;use href="#separator" width="140" height="140" x="350" y="116"/&gt;&lt;use href="#bflat-lever" width="140" height="140" x="350" y="230"/&gt;&lt;use href="#d-trill-pressed" width="140" height="140" x="458" y="180"/&gt;&lt;use href="#dsharp-trill" width="140" height="140" x="558" y="180"/&gt;&lt;use href="#f" width="140" height="140" x="350" y="90"/&gt;&lt;use href="#e-pressed" width="140" height="140" x="450" y="90"/&gt;&lt;use href="#d-pressed" width="140" height="140" x="550" y="90"/&gt;&lt;use href="#dsharp" width="140" height="140" x="650" y="140"/&gt;&lt;use href="#b-roller" width="140" height="140" x="700" y="135"/&gt;&lt;use href="#c-roller" width="140" height="140" x="700" y="165"/&gt;&lt;use href="#csharp" width="140" height="140" x="704" y="200"/&gt;&lt;use href="#gizmo-pressed" width="140" height="140" x="770" y="135"/&gt;&lt;/symbol&gt;</v>
      </c>
      <c r="AD17" t="str">
        <f t="shared" si="6"/>
        <v>&lt;use href="#bflat" width="140" height="140" x="40" y="230"/&gt;</v>
      </c>
      <c r="AE17" t="str">
        <f t="shared" si="7"/>
        <v>&lt;use href="#b" width="140" height="140" x="100" y="260"/&gt;</v>
      </c>
      <c r="AF17" t="str">
        <f t="shared" si="8"/>
        <v>&lt;use href="#c-pressed" width="100" height="100" x="5" y="110"/&gt;</v>
      </c>
      <c r="AG17" t="str">
        <f t="shared" si="9"/>
        <v>&lt;use href="#a" width="140" height="140" x="90" y="90"/&gt;</v>
      </c>
      <c r="AH17" t="str">
        <f t="shared" si="10"/>
        <v>&lt;use href="#g-pressed" width="140" height="140" x="190" y="70"/&gt;</v>
      </c>
      <c r="AI17" t="str">
        <f t="shared" si="11"/>
        <v>&lt;use href="#gsharp" width="140" height="140" x="250" y="50"/&gt;</v>
      </c>
      <c r="AJ17" t="str">
        <f t="shared" si="12"/>
        <v>&lt;use href="#separator" width="140" height="140" x="350" y="116"/&gt;</v>
      </c>
      <c r="AK17" t="str">
        <f t="shared" si="13"/>
        <v>&lt;use href="#bflat-lever" width="140" height="140" x="350" y="230"/&gt;</v>
      </c>
      <c r="AL17" t="str">
        <f t="shared" si="14"/>
        <v>&lt;use href="#d-trill-pressed" width="140" height="140" x="458" y="180"/&gt;</v>
      </c>
      <c r="AM17" t="str">
        <f t="shared" si="15"/>
        <v>&lt;use href="#dsharp-trill" width="140" height="140" x="558" y="180"/&gt;</v>
      </c>
      <c r="AN17" t="str">
        <f t="shared" si="16"/>
        <v>&lt;use href="#f" width="140" height="140" x="350" y="90"/&gt;</v>
      </c>
      <c r="AO17" t="str">
        <f t="shared" si="17"/>
        <v>&lt;use href="#e-pressed" width="140" height="140" x="450" y="90"/&gt;</v>
      </c>
      <c r="AP17" t="str">
        <f t="shared" si="18"/>
        <v>&lt;use href="#d-pressed" width="140" height="140" x="550" y="90"/&gt;</v>
      </c>
      <c r="AQ17" t="str">
        <f t="shared" si="19"/>
        <v>&lt;use href="#dsharp" width="140" height="140" x="650" y="140"/&gt;</v>
      </c>
      <c r="AR17" t="str">
        <f t="shared" si="20"/>
        <v>&lt;use href="#b-roller" width="140" height="140" x="700" y="135"/&gt;</v>
      </c>
      <c r="AS17" t="str">
        <f t="shared" si="21"/>
        <v>&lt;use href="#c-roller" width="140" height="140" x="700" y="165"/&gt;</v>
      </c>
      <c r="AT17" t="str">
        <f t="shared" si="22"/>
        <v>&lt;use href="#csharp" width="140" height="140" x="704" y="200"/&gt;</v>
      </c>
      <c r="AU17" t="str">
        <f t="shared" si="23"/>
        <v>&lt;use href="#gizmo-pressed" width="140" height="140" x="770" y="135"/&gt;</v>
      </c>
    </row>
    <row r="18" spans="1:47" ht="18" x14ac:dyDescent="0.25">
      <c r="A18" t="s">
        <v>123</v>
      </c>
      <c r="B18">
        <v>1</v>
      </c>
      <c r="D18">
        <v>1</v>
      </c>
      <c r="E18">
        <v>1</v>
      </c>
      <c r="F18">
        <v>1</v>
      </c>
      <c r="G18">
        <v>1</v>
      </c>
      <c r="H18" s="6"/>
      <c r="I18" s="6"/>
      <c r="J18" s="6"/>
      <c r="L18">
        <v>1</v>
      </c>
      <c r="N18">
        <v>1</v>
      </c>
      <c r="O18">
        <v>1</v>
      </c>
      <c r="P18">
        <v>1</v>
      </c>
      <c r="Q18" s="6">
        <v>1</v>
      </c>
      <c r="R18" s="6"/>
      <c r="S18">
        <v>1</v>
      </c>
      <c r="U18">
        <v>1</v>
      </c>
      <c r="V18" t="str">
        <f>IFERROR(VLOOKUP(W18,'Flute Standard Fingering'!$X$2:$X$40,2,0),IFERROR(VLOOKUP(W18,W$2:X17,2,0),"YES"))</f>
        <v>0</v>
      </c>
      <c r="W18">
        <f>IF(COUNTA(C18:U18)&gt;0,SUMPRODUCT(C18:U18,'Flute Standard Fingering'!C$2:U$2),"")</f>
        <v>0</v>
      </c>
      <c r="X18" s="7" t="str">
        <f t="shared" si="0"/>
        <v>0</v>
      </c>
      <c r="Y18" s="7" t="str">
        <f t="shared" si="1"/>
        <v>0x0000</v>
      </c>
      <c r="Z18" s="8" t="e">
        <f t="shared" si="2"/>
        <v>#VALUE!</v>
      </c>
      <c r="AA18" s="7" t="str">
        <f t="shared" si="3"/>
        <v xml:space="preserve">    "0x0000":_x000D_      filename: "fingering.svg"_x000D_      element: "0x0000"_x000D_</v>
      </c>
      <c r="AB18" s="7" t="str">
        <f t="shared" si="4"/>
        <v>&lt;use id="0x0000" href="#glyph-0"/&gt;</v>
      </c>
      <c r="AC18" t="str">
        <f t="shared" si="5"/>
        <v>&lt;symbol id="glyph-0" viewBox="0 0 1000 1000"&gt;&lt;use href="#bflat" width="140" height="140" x="40" y="230"/&gt;&lt;use href="#b-pressed" width="140" height="140" x="100" y="260"/&gt;&lt;use href="#c-pressed" width="100" height="100" x="5" y="110"/&gt;&lt;use href="#a-pressed" width="140" height="140" x="90" y="90"/&gt;&lt;use href="#g-pressed" width="140" height="140" x="190" y="70"/&gt;&lt;use href="#gsharp" width="140" height="140" x="250" y="50"/&gt;&lt;use href="#separator" width="140" height="140" x="350" y="116"/&gt;&lt;use href="#bflat-lever" width="140" height="140" x="350" y="230"/&gt;&lt;use href="#d-trill-pressed" width="140" height="140" x="458" y="180"/&gt;&lt;use href="#dsharp-trill" width="140" height="140" x="558" y="180"/&gt;&lt;use href="#f-pressed" width="140" height="140" x="350" y="90"/&gt;&lt;use href="#e-pressed" width="140" height="140" x="450" y="90"/&gt;&lt;use href="#d-pressed" width="140" height="140" x="550" y="90"/&gt;&lt;use href="#dsharp-pressed" width="140" height="140" x="650" y="140"/&gt;&lt;use href="#b-roller" width="140" height="140" x="700" y="135"/&gt;&lt;use href="#c-roller-pressed" width="140" height="140" x="700" y="165"/&gt;&lt;use href="#csharp" width="140" height="140" x="704" y="200"/&gt;&lt;use href="#gizmo-pressed" width="140" height="140" x="770" y="135"/&gt;&lt;/symbol&gt;</v>
      </c>
      <c r="AD18" t="str">
        <f t="shared" si="6"/>
        <v>&lt;use href="#bflat" width="140" height="140" x="40" y="230"/&gt;</v>
      </c>
      <c r="AE18" t="str">
        <f t="shared" si="7"/>
        <v>&lt;use href="#b-pressed" width="140" height="140" x="100" y="260"/&gt;</v>
      </c>
      <c r="AF18" t="str">
        <f t="shared" si="8"/>
        <v>&lt;use href="#c-pressed" width="100" height="100" x="5" y="110"/&gt;</v>
      </c>
      <c r="AG18" t="str">
        <f t="shared" si="9"/>
        <v>&lt;use href="#a-pressed" width="140" height="140" x="90" y="90"/&gt;</v>
      </c>
      <c r="AH18" t="str">
        <f t="shared" si="10"/>
        <v>&lt;use href="#g-pressed" width="140" height="140" x="190" y="70"/&gt;</v>
      </c>
      <c r="AI18" t="str">
        <f t="shared" si="11"/>
        <v>&lt;use href="#gsharp" width="140" height="140" x="250" y="50"/&gt;</v>
      </c>
      <c r="AJ18" t="str">
        <f t="shared" si="12"/>
        <v>&lt;use href="#separator" width="140" height="140" x="350" y="116"/&gt;</v>
      </c>
      <c r="AK18" t="str">
        <f t="shared" si="13"/>
        <v>&lt;use href="#bflat-lever" width="140" height="140" x="350" y="230"/&gt;</v>
      </c>
      <c r="AL18" t="str">
        <f t="shared" si="14"/>
        <v>&lt;use href="#d-trill-pressed" width="140" height="140" x="458" y="180"/&gt;</v>
      </c>
      <c r="AM18" t="str">
        <f t="shared" si="15"/>
        <v>&lt;use href="#dsharp-trill" width="140" height="140" x="558" y="180"/&gt;</v>
      </c>
      <c r="AN18" t="str">
        <f t="shared" si="16"/>
        <v>&lt;use href="#f-pressed" width="140" height="140" x="350" y="90"/&gt;</v>
      </c>
      <c r="AO18" t="str">
        <f t="shared" si="17"/>
        <v>&lt;use href="#e-pressed" width="140" height="140" x="450" y="90"/&gt;</v>
      </c>
      <c r="AP18" t="str">
        <f t="shared" si="18"/>
        <v>&lt;use href="#d-pressed" width="140" height="140" x="550" y="90"/&gt;</v>
      </c>
      <c r="AQ18" t="str">
        <f t="shared" si="19"/>
        <v>&lt;use href="#dsharp-pressed" width="140" height="140" x="650" y="140"/&gt;</v>
      </c>
      <c r="AR18" t="str">
        <f t="shared" si="20"/>
        <v>&lt;use href="#b-roller" width="140" height="140" x="700" y="135"/&gt;</v>
      </c>
      <c r="AS18" t="str">
        <f t="shared" si="21"/>
        <v>&lt;use href="#c-roller-pressed" width="140" height="140" x="700" y="165"/&gt;</v>
      </c>
      <c r="AT18" t="str">
        <f t="shared" si="22"/>
        <v>&lt;use href="#csharp" width="140" height="140" x="704" y="200"/&gt;</v>
      </c>
      <c r="AU18" t="str">
        <f t="shared" si="23"/>
        <v>&lt;use href="#gizmo-pressed" width="140" height="140" x="770" y="135"/&gt;</v>
      </c>
    </row>
    <row r="19" spans="1:47" ht="18" x14ac:dyDescent="0.25">
      <c r="A19" t="s">
        <v>19</v>
      </c>
      <c r="B19">
        <v>1</v>
      </c>
      <c r="D19">
        <v>1</v>
      </c>
      <c r="E19">
        <v>1</v>
      </c>
      <c r="F19">
        <v>1</v>
      </c>
      <c r="G19">
        <v>1</v>
      </c>
      <c r="H19" s="6"/>
      <c r="I19" s="6"/>
      <c r="J19" s="6"/>
      <c r="M19" s="6">
        <v>1</v>
      </c>
      <c r="N19">
        <v>1</v>
      </c>
      <c r="O19">
        <v>1</v>
      </c>
      <c r="Q19" s="6"/>
      <c r="V19" t="str">
        <f>IFERROR(VLOOKUP(W19,'Flute Standard Fingering'!$X$2:$X$40,2,0),IFERROR(VLOOKUP(W19,W$2:X18,2,0),"YES"))</f>
        <v>0</v>
      </c>
      <c r="W19">
        <f>IF(COUNTA(C19:U19)&gt;0,SUMPRODUCT(C19:U19,'Flute Standard Fingering'!C$2:U$2),"")</f>
        <v>0</v>
      </c>
      <c r="X19" s="7" t="str">
        <f t="shared" si="0"/>
        <v>0</v>
      </c>
      <c r="Y19" s="7" t="str">
        <f t="shared" si="1"/>
        <v>0x0000</v>
      </c>
      <c r="Z19" s="8" t="e">
        <f t="shared" si="2"/>
        <v>#VALUE!</v>
      </c>
      <c r="AA19" s="7" t="str">
        <f t="shared" si="3"/>
        <v xml:space="preserve">    "0x0000":_x000D_      filename: "fingering.svg"_x000D_      element: "0x0000"_x000D_</v>
      </c>
      <c r="AB19" s="7" t="str">
        <f t="shared" si="4"/>
        <v>&lt;use id="0x0000" href="#glyph-0"/&gt;</v>
      </c>
      <c r="AC19" t="str">
        <f t="shared" si="5"/>
        <v>&lt;symbol id="glyph-0" viewBox="0 0 1000 1000"&gt;&lt;use href="#bflat" width="140" height="140" x="40" y="230"/&gt;&lt;use href="#b-pressed" width="140" height="140" x="100" y="260"/&gt;&lt;use href="#c-pressed" width="100" height="100" x="5" y="110"/&gt;&lt;use href="#a-pressed" width="140" height="140" x="90" y="90"/&gt;&lt;use href="#g-pressed" width="140" height="140" x="190" y="70"/&gt;&lt;use href="#gsharp" width="140" height="140" x="250" y="50"/&gt;&lt;use href="#separator" width="140" height="140" x="350" y="116"/&gt;&lt;use href="#bflat-lever" width="140" height="140" x="350" y="230"/&gt;&lt;use href="#d-trill" width="140" height="140" x="458" y="180"/&gt;&lt;use href="#dsharp-trill-pressed" width="140" height="140" x="558" y="180"/&gt;&lt;use href="#f-pressed" width="140" height="140" x="350" y="90"/&gt;&lt;use href="#e-pressed" width="140" height="140" x="450" y="90"/&gt;&lt;use href="#d" width="140" height="140" x="550" y="90"/&gt;&lt;use href="#dsharp" width="140" height="140" x="650" y="140"/&gt;&lt;use href="#b-roller" width="140" height="140" x="700" y="135"/&gt;&lt;use href="#c-roller" width="140" height="140" x="700" y="165"/&gt;&lt;use href="#csharp" width="140" height="140" x="704" y="200"/&gt;&lt;use href="#gizmo" width="140" height="140" x="770" y="135"/&gt;&lt;/symbol&gt;</v>
      </c>
      <c r="AD19" t="str">
        <f t="shared" si="6"/>
        <v>&lt;use href="#bflat" width="140" height="140" x="40" y="230"/&gt;</v>
      </c>
      <c r="AE19" t="str">
        <f t="shared" si="7"/>
        <v>&lt;use href="#b-pressed" width="140" height="140" x="100" y="260"/&gt;</v>
      </c>
      <c r="AF19" t="str">
        <f t="shared" si="8"/>
        <v>&lt;use href="#c-pressed" width="100" height="100" x="5" y="110"/&gt;</v>
      </c>
      <c r="AG19" t="str">
        <f t="shared" si="9"/>
        <v>&lt;use href="#a-pressed" width="140" height="140" x="90" y="90"/&gt;</v>
      </c>
      <c r="AH19" t="str">
        <f t="shared" si="10"/>
        <v>&lt;use href="#g-pressed" width="140" height="140" x="190" y="70"/&gt;</v>
      </c>
      <c r="AI19" t="str">
        <f t="shared" si="11"/>
        <v>&lt;use href="#gsharp" width="140" height="140" x="250" y="50"/&gt;</v>
      </c>
      <c r="AJ19" t="str">
        <f t="shared" si="12"/>
        <v>&lt;use href="#separator" width="140" height="140" x="350" y="116"/&gt;</v>
      </c>
      <c r="AK19" t="str">
        <f t="shared" si="13"/>
        <v>&lt;use href="#bflat-lever" width="140" height="140" x="350" y="230"/&gt;</v>
      </c>
      <c r="AL19" t="str">
        <f t="shared" si="14"/>
        <v>&lt;use href="#d-trill" width="140" height="140" x="458" y="180"/&gt;</v>
      </c>
      <c r="AM19" t="str">
        <f t="shared" si="15"/>
        <v>&lt;use href="#dsharp-trill-pressed" width="140" height="140" x="558" y="180"/&gt;</v>
      </c>
      <c r="AN19" t="str">
        <f t="shared" si="16"/>
        <v>&lt;use href="#f-pressed" width="140" height="140" x="350" y="90"/&gt;</v>
      </c>
      <c r="AO19" t="str">
        <f t="shared" si="17"/>
        <v>&lt;use href="#e-pressed" width="140" height="140" x="450" y="90"/&gt;</v>
      </c>
      <c r="AP19" t="str">
        <f t="shared" si="18"/>
        <v>&lt;use href="#d" width="140" height="140" x="550" y="90"/&gt;</v>
      </c>
      <c r="AQ19" t="str">
        <f t="shared" si="19"/>
        <v>&lt;use href="#dsharp" width="140" height="140" x="650" y="140"/&gt;</v>
      </c>
      <c r="AR19" t="str">
        <f t="shared" si="20"/>
        <v>&lt;use href="#b-roller" width="140" height="140" x="700" y="135"/&gt;</v>
      </c>
      <c r="AS19" t="str">
        <f t="shared" si="21"/>
        <v>&lt;use href="#c-roller" width="140" height="140" x="700" y="165"/&gt;</v>
      </c>
      <c r="AT19" t="str">
        <f t="shared" si="22"/>
        <v>&lt;use href="#csharp" width="140" height="140" x="704" y="200"/&gt;</v>
      </c>
      <c r="AU19" t="str">
        <f t="shared" si="23"/>
        <v>&lt;use href="#gizmo" width="140" height="140" x="770" y="135"/&gt;</v>
      </c>
    </row>
    <row r="20" spans="1:47" ht="18" x14ac:dyDescent="0.25">
      <c r="A20" t="s">
        <v>18</v>
      </c>
      <c r="B20">
        <v>1</v>
      </c>
      <c r="D20">
        <v>1</v>
      </c>
      <c r="E20">
        <v>1</v>
      </c>
      <c r="F20">
        <v>1</v>
      </c>
      <c r="G20">
        <v>1</v>
      </c>
      <c r="H20" s="6"/>
      <c r="I20" s="6"/>
      <c r="J20" s="6"/>
      <c r="K20" s="6"/>
      <c r="M20" s="6">
        <v>1</v>
      </c>
      <c r="N20">
        <v>1</v>
      </c>
      <c r="Q20" s="6">
        <v>1</v>
      </c>
      <c r="V20" t="str">
        <f>IFERROR(VLOOKUP(W20,'Flute Standard Fingering'!$X$2:$X$40,2,0),IFERROR(VLOOKUP(W20,W$2:X19,2,0),"YES"))</f>
        <v>0</v>
      </c>
      <c r="W20">
        <f>IF(COUNTA(C20:U20)&gt;0,SUMPRODUCT(C20:U20,'Flute Standard Fingering'!C$2:U$2),"")</f>
        <v>0</v>
      </c>
      <c r="X20" s="7" t="str">
        <f t="shared" si="0"/>
        <v>0</v>
      </c>
      <c r="Y20" s="7" t="str">
        <f t="shared" si="1"/>
        <v>0x0000</v>
      </c>
      <c r="Z20" s="8" t="e">
        <f t="shared" si="2"/>
        <v>#VALUE!</v>
      </c>
      <c r="AA20" s="7" t="str">
        <f t="shared" si="3"/>
        <v xml:space="preserve">    "0x0000":_x000D_      filename: "fingering.svg"_x000D_      element: "0x0000"_x000D_</v>
      </c>
      <c r="AB20" s="7" t="str">
        <f t="shared" si="4"/>
        <v>&lt;use id="0x0000" href="#glyph-0"/&gt;</v>
      </c>
      <c r="AC20" t="str">
        <f t="shared" si="5"/>
        <v>&lt;symbol id="glyph-0" viewBox="0 0 1000 1000"&gt;&lt;use href="#bflat" width="140" height="140" x="40" y="230"/&gt;&lt;use href="#b-pressed" width="140" height="140" x="100" y="260"/&gt;&lt;use href="#c-pressed" width="100" height="100" x="5" y="110"/&gt;&lt;use href="#a-pressed" width="140" height="140" x="90" y="90"/&gt;&lt;use href="#g-pressed" width="140" height="140" x="190" y="70"/&gt;&lt;use href="#gsharp" width="140" height="140" x="250" y="50"/&gt;&lt;use href="#separator" width="140" height="140" x="350" y="116"/&gt;&lt;use href="#bflat-lever" width="140" height="140" x="350" y="230"/&gt;&lt;use href="#d-trill" width="140" height="140" x="458" y="180"/&gt;&lt;use href="#dsharp-trill-pressed" width="140" height="140" x="558" y="180"/&gt;&lt;use href="#f-pressed" width="140" height="140" x="350" y="90"/&gt;&lt;use href="#e" width="140" height="140" x="450" y="90"/&gt;&lt;use href="#d" width="140" height="140" x="550" y="90"/&gt;&lt;use href="#dsharp-pressed" width="140" height="140" x="650" y="140"/&gt;&lt;use href="#b-roller" width="140" height="140" x="700" y="135"/&gt;&lt;use href="#c-roller" width="140" height="140" x="700" y="165"/&gt;&lt;use href="#csharp" width="140" height="140" x="704" y="200"/&gt;&lt;use href="#gizmo" width="140" height="140" x="770" y="135"/&gt;&lt;/symbol&gt;</v>
      </c>
      <c r="AD20" t="str">
        <f t="shared" si="6"/>
        <v>&lt;use href="#bflat" width="140" height="140" x="40" y="230"/&gt;</v>
      </c>
      <c r="AE20" t="str">
        <f t="shared" si="7"/>
        <v>&lt;use href="#b-pressed" width="140" height="140" x="100" y="260"/&gt;</v>
      </c>
      <c r="AF20" t="str">
        <f t="shared" si="8"/>
        <v>&lt;use href="#c-pressed" width="100" height="100" x="5" y="110"/&gt;</v>
      </c>
      <c r="AG20" t="str">
        <f t="shared" si="9"/>
        <v>&lt;use href="#a-pressed" width="140" height="140" x="90" y="90"/&gt;</v>
      </c>
      <c r="AH20" t="str">
        <f t="shared" si="10"/>
        <v>&lt;use href="#g-pressed" width="140" height="140" x="190" y="70"/&gt;</v>
      </c>
      <c r="AI20" t="str">
        <f t="shared" si="11"/>
        <v>&lt;use href="#gsharp" width="140" height="140" x="250" y="50"/&gt;</v>
      </c>
      <c r="AJ20" t="str">
        <f t="shared" si="12"/>
        <v>&lt;use href="#separator" width="140" height="140" x="350" y="116"/&gt;</v>
      </c>
      <c r="AK20" t="str">
        <f t="shared" si="13"/>
        <v>&lt;use href="#bflat-lever" width="140" height="140" x="350" y="230"/&gt;</v>
      </c>
      <c r="AL20" t="str">
        <f t="shared" si="14"/>
        <v>&lt;use href="#d-trill" width="140" height="140" x="458" y="180"/&gt;</v>
      </c>
      <c r="AM20" t="str">
        <f t="shared" si="15"/>
        <v>&lt;use href="#dsharp-trill-pressed" width="140" height="140" x="558" y="180"/&gt;</v>
      </c>
      <c r="AN20" t="str">
        <f t="shared" si="16"/>
        <v>&lt;use href="#f-pressed" width="140" height="140" x="350" y="90"/&gt;</v>
      </c>
      <c r="AO20" t="str">
        <f t="shared" si="17"/>
        <v>&lt;use href="#e" width="140" height="140" x="450" y="90"/&gt;</v>
      </c>
      <c r="AP20" t="str">
        <f t="shared" si="18"/>
        <v>&lt;use href="#d" width="140" height="140" x="550" y="90"/&gt;</v>
      </c>
      <c r="AQ20" t="str">
        <f t="shared" si="19"/>
        <v>&lt;use href="#dsharp-pressed" width="140" height="140" x="650" y="140"/&gt;</v>
      </c>
      <c r="AR20" t="str">
        <f t="shared" si="20"/>
        <v>&lt;use href="#b-roller" width="140" height="140" x="700" y="135"/&gt;</v>
      </c>
      <c r="AS20" t="str">
        <f t="shared" si="21"/>
        <v>&lt;use href="#c-roller" width="140" height="140" x="700" y="165"/&gt;</v>
      </c>
      <c r="AT20" t="str">
        <f t="shared" si="22"/>
        <v>&lt;use href="#csharp" width="140" height="140" x="704" y="200"/&gt;</v>
      </c>
      <c r="AU20" t="str">
        <f t="shared" si="23"/>
        <v>&lt;use href="#gizmo" width="140" height="140" x="770" y="135"/&gt;</v>
      </c>
    </row>
    <row r="21" spans="1:47" ht="18" x14ac:dyDescent="0.25">
      <c r="A21" t="s">
        <v>124</v>
      </c>
      <c r="B21">
        <v>1</v>
      </c>
      <c r="D21">
        <v>1</v>
      </c>
      <c r="E21">
        <v>1</v>
      </c>
      <c r="F21">
        <v>1</v>
      </c>
      <c r="G21">
        <v>1</v>
      </c>
      <c r="H21" s="6"/>
      <c r="I21" s="6"/>
      <c r="J21" s="6"/>
      <c r="N21" s="6"/>
      <c r="P21">
        <v>1</v>
      </c>
      <c r="Q21" s="6">
        <v>1</v>
      </c>
      <c r="R21">
        <v>1</v>
      </c>
      <c r="S21">
        <v>1</v>
      </c>
      <c r="V21" t="str">
        <f>IFERROR(VLOOKUP(W21,'Flute Standard Fingering'!$X$2:$X$40,2,0),IFERROR(VLOOKUP(W21,W$2:X20,2,0),"YES"))</f>
        <v>0</v>
      </c>
      <c r="W21">
        <f>IF(COUNTA(C21:U21)&gt;0,SUMPRODUCT(C21:U21,'Flute Standard Fingering'!C$2:U$2),"")</f>
        <v>0</v>
      </c>
      <c r="X21" s="7" t="str">
        <f t="shared" si="0"/>
        <v>0</v>
      </c>
      <c r="Y21" s="7" t="str">
        <f t="shared" si="1"/>
        <v>0x0000</v>
      </c>
      <c r="Z21" s="8" t="e">
        <f t="shared" si="2"/>
        <v>#VALUE!</v>
      </c>
      <c r="AA21" s="7" t="str">
        <f t="shared" si="3"/>
        <v xml:space="preserve">    "0x0000":_x000D_      filename: "fingering.svg"_x000D_      element: "0x0000"_x000D_</v>
      </c>
      <c r="AB21" s="7" t="str">
        <f t="shared" si="4"/>
        <v>&lt;use id="0x0000" href="#glyph-0"/&gt;</v>
      </c>
      <c r="AC21" t="str">
        <f t="shared" si="5"/>
        <v>&lt;symbol id="glyph-0" viewBox="0 0 1000 1000"&gt;&lt;use href="#bflat" width="140" height="140" x="40" y="230"/&gt;&lt;use href="#b-pressed" width="140" height="140" x="100" y="260"/&gt;&lt;use href="#c-pressed" width="100" height="100" x="5" y="110"/&gt;&lt;use href="#a-pressed" width="140" height="140" x="90" y="90"/&gt;&lt;use href="#g-pressed" width="140" height="140" x="190" y="70"/&gt;&lt;use href="#gsharp" width="140" height="140" x="250" y="50"/&gt;&lt;use href="#separator" width="140" height="140" x="350" y="116"/&gt;&lt;use href="#bflat-lever" width="140" height="140" x="350" y="230"/&gt;&lt;use href="#d-trill" width="140" height="140" x="458" y="180"/&gt;&lt;use href="#dsharp-trill" width="140" height="140" x="558" y="180"/&gt;&lt;use href="#f" width="140" height="140" x="350" y="90"/&gt;&lt;use href="#e" width="140" height="140" x="450" y="90"/&gt;&lt;use href="#d-pressed" width="140" height="140" x="550" y="90"/&gt;&lt;use href="#dsharp-pressed" width="140" height="140" x="650" y="140"/&gt;&lt;use href="#b-roller-pressed" width="140" height="140" x="700" y="135"/&gt;&lt;use href="#c-roller-pressed" width="140" height="140" x="700" y="165"/&gt;&lt;use href="#csharp" width="140" height="140" x="704" y="200"/&gt;&lt;use href="#gizmo" width="140" height="140" x="770" y="135"/&gt;&lt;/symbol&gt;</v>
      </c>
      <c r="AD21" t="str">
        <f t="shared" si="6"/>
        <v>&lt;use href="#bflat" width="140" height="140" x="40" y="230"/&gt;</v>
      </c>
      <c r="AE21" t="str">
        <f t="shared" si="7"/>
        <v>&lt;use href="#b-pressed" width="140" height="140" x="100" y="260"/&gt;</v>
      </c>
      <c r="AF21" t="str">
        <f t="shared" si="8"/>
        <v>&lt;use href="#c-pressed" width="100" height="100" x="5" y="110"/&gt;</v>
      </c>
      <c r="AG21" t="str">
        <f t="shared" si="9"/>
        <v>&lt;use href="#a-pressed" width="140" height="140" x="90" y="90"/&gt;</v>
      </c>
      <c r="AH21" t="str">
        <f t="shared" si="10"/>
        <v>&lt;use href="#g-pressed" width="140" height="140" x="190" y="70"/&gt;</v>
      </c>
      <c r="AI21" t="str">
        <f t="shared" si="11"/>
        <v>&lt;use href="#gsharp" width="140" height="140" x="250" y="50"/&gt;</v>
      </c>
      <c r="AJ21" t="str">
        <f t="shared" si="12"/>
        <v>&lt;use href="#separator" width="140" height="140" x="350" y="116"/&gt;</v>
      </c>
      <c r="AK21" t="str">
        <f t="shared" si="13"/>
        <v>&lt;use href="#bflat-lever" width="140" height="140" x="350" y="230"/&gt;</v>
      </c>
      <c r="AL21" t="str">
        <f t="shared" si="14"/>
        <v>&lt;use href="#d-trill" width="140" height="140" x="458" y="180"/&gt;</v>
      </c>
      <c r="AM21" t="str">
        <f t="shared" si="15"/>
        <v>&lt;use href="#dsharp-trill" width="140" height="140" x="558" y="180"/&gt;</v>
      </c>
      <c r="AN21" t="str">
        <f t="shared" si="16"/>
        <v>&lt;use href="#f" width="140" height="140" x="350" y="90"/&gt;</v>
      </c>
      <c r="AO21" t="str">
        <f t="shared" si="17"/>
        <v>&lt;use href="#e" width="140" height="140" x="450" y="90"/&gt;</v>
      </c>
      <c r="AP21" t="str">
        <f t="shared" si="18"/>
        <v>&lt;use href="#d-pressed" width="140" height="140" x="550" y="90"/&gt;</v>
      </c>
      <c r="AQ21" t="str">
        <f t="shared" si="19"/>
        <v>&lt;use href="#dsharp-pressed" width="140" height="140" x="650" y="140"/&gt;</v>
      </c>
      <c r="AR21" t="str">
        <f t="shared" si="20"/>
        <v>&lt;use href="#b-roller-pressed" width="140" height="140" x="700" y="135"/&gt;</v>
      </c>
      <c r="AS21" t="str">
        <f t="shared" si="21"/>
        <v>&lt;use href="#c-roller-pressed" width="140" height="140" x="700" y="165"/&gt;</v>
      </c>
      <c r="AT21" t="str">
        <f t="shared" si="22"/>
        <v>&lt;use href="#csharp" width="140" height="140" x="704" y="200"/&gt;</v>
      </c>
      <c r="AU21" t="str">
        <f t="shared" si="23"/>
        <v>&lt;use href="#gizmo" width="140" height="140" x="770" y="135"/&gt;</v>
      </c>
    </row>
    <row r="22" spans="1:47" ht="18" x14ac:dyDescent="0.25">
      <c r="A22" t="s">
        <v>17</v>
      </c>
      <c r="B22">
        <v>1</v>
      </c>
      <c r="D22">
        <v>1</v>
      </c>
      <c r="E22">
        <v>1</v>
      </c>
      <c r="F22">
        <v>1</v>
      </c>
      <c r="G22">
        <v>2</v>
      </c>
      <c r="H22" s="6"/>
      <c r="I22" s="6"/>
      <c r="J22" s="6"/>
      <c r="K22" s="6"/>
      <c r="M22" s="6"/>
      <c r="N22" s="6">
        <v>1</v>
      </c>
      <c r="Q22" s="6">
        <v>1</v>
      </c>
      <c r="V22" t="str">
        <f>IFERROR(VLOOKUP(W22,'Flute Standard Fingering'!$X$2:$X$40,2,0),IFERROR(VLOOKUP(W22,W$2:X21,2,0),"YES"))</f>
        <v>0</v>
      </c>
      <c r="W22">
        <f>IF(COUNTA(C22:U22)&gt;0,SUMPRODUCT(C22:U22,'Flute Standard Fingering'!C$2:U$2),"")</f>
        <v>0</v>
      </c>
      <c r="X22" s="7" t="str">
        <f t="shared" si="0"/>
        <v>0</v>
      </c>
      <c r="Y22" s="7" t="str">
        <f t="shared" si="1"/>
        <v>0x0000</v>
      </c>
      <c r="Z22" s="8" t="e">
        <f t="shared" si="2"/>
        <v>#VALUE!</v>
      </c>
      <c r="AA22" s="7" t="str">
        <f t="shared" si="3"/>
        <v xml:space="preserve">    "0x0000":_x000D_      filename: "fingering.svg"_x000D_      element: "0x0000"_x000D_</v>
      </c>
      <c r="AB22" s="7" t="str">
        <f t="shared" si="4"/>
        <v>&lt;use id="0x0000" href="#glyph-0"/&gt;</v>
      </c>
      <c r="AC22" t="str">
        <f t="shared" si="5"/>
        <v>&lt;symbol id="glyph-0" viewBox="0 0 1000 1000"&gt;&lt;use href="#bflat" width="140" height="140" x="40" y="230"/&gt;&lt;use href="#b-pressed" width="140" height="140" x="100" y="260"/&gt;&lt;use href="#c-pressed" width="100" height="100" x="5" y="110"/&gt;&lt;use href="#a-pressed" width="140" height="140" x="90" y="90"/&gt;&lt;use href="#g-ring-pressed" width="140" height="140" x="190" y="70"/&gt;&lt;use href="#gsharp" width="140" height="140" x="250" y="50"/&gt;&lt;use href="#separator" width="140" height="140" x="350" y="116"/&gt;&lt;use href="#bflat-lever" width="140" height="140" x="350" y="230"/&gt;&lt;use href="#d-trill" width="140" height="140" x="458" y="180"/&gt;&lt;use href="#dsharp-trill" width="140" height="140" x="558" y="180"/&gt;&lt;use href="#f-pressed" width="140" height="140" x="350" y="90"/&gt;&lt;use href="#e" width="140" height="140" x="450" y="90"/&gt;&lt;use href="#d" width="140" height="140" x="550" y="90"/&gt;&lt;use href="#dsharp-pressed" width="140" height="140" x="650" y="140"/&gt;&lt;use href="#b-roller" width="140" height="140" x="700" y="135"/&gt;&lt;use href="#c-roller" width="140" height="140" x="700" y="165"/&gt;&lt;use href="#csharp" width="140" height="140" x="704" y="200"/&gt;&lt;use href="#gizmo" width="140" height="140" x="770" y="135"/&gt;&lt;/symbol&gt;</v>
      </c>
      <c r="AD22" t="str">
        <f t="shared" si="6"/>
        <v>&lt;use href="#bflat" width="140" height="140" x="40" y="230"/&gt;</v>
      </c>
      <c r="AE22" t="str">
        <f t="shared" si="7"/>
        <v>&lt;use href="#b-pressed" width="140" height="140" x="100" y="260"/&gt;</v>
      </c>
      <c r="AF22" t="str">
        <f t="shared" si="8"/>
        <v>&lt;use href="#c-pressed" width="100" height="100" x="5" y="110"/&gt;</v>
      </c>
      <c r="AG22" t="str">
        <f t="shared" si="9"/>
        <v>&lt;use href="#a-pressed" width="140" height="140" x="90" y="90"/&gt;</v>
      </c>
      <c r="AH22" t="str">
        <f t="shared" si="10"/>
        <v>&lt;use href="#g-ring-pressed" width="140" height="140" x="190" y="70"/&gt;</v>
      </c>
      <c r="AI22" t="str">
        <f t="shared" si="11"/>
        <v>&lt;use href="#gsharp" width="140" height="140" x="250" y="50"/&gt;</v>
      </c>
      <c r="AJ22" t="str">
        <f t="shared" si="12"/>
        <v>&lt;use href="#separator" width="140" height="140" x="350" y="116"/&gt;</v>
      </c>
      <c r="AK22" t="str">
        <f t="shared" si="13"/>
        <v>&lt;use href="#bflat-lever" width="140" height="140" x="350" y="230"/&gt;</v>
      </c>
      <c r="AL22" t="str">
        <f t="shared" si="14"/>
        <v>&lt;use href="#d-trill" width="140" height="140" x="458" y="180"/&gt;</v>
      </c>
      <c r="AM22" t="str">
        <f t="shared" si="15"/>
        <v>&lt;use href="#dsharp-trill" width="140" height="140" x="558" y="180"/&gt;</v>
      </c>
      <c r="AN22" t="str">
        <f t="shared" si="16"/>
        <v>&lt;use href="#f-pressed" width="140" height="140" x="350" y="90"/&gt;</v>
      </c>
      <c r="AO22" t="str">
        <f t="shared" si="17"/>
        <v>&lt;use href="#e" width="140" height="140" x="450" y="90"/&gt;</v>
      </c>
      <c r="AP22" t="str">
        <f t="shared" si="18"/>
        <v>&lt;use href="#d" width="140" height="140" x="550" y="90"/&gt;</v>
      </c>
      <c r="AQ22" t="str">
        <f t="shared" si="19"/>
        <v>&lt;use href="#dsharp-pressed" width="140" height="140" x="650" y="140"/&gt;</v>
      </c>
      <c r="AR22" t="str">
        <f t="shared" si="20"/>
        <v>&lt;use href="#b-roller" width="140" height="140" x="700" y="135"/&gt;</v>
      </c>
      <c r="AS22" t="str">
        <f t="shared" si="21"/>
        <v>&lt;use href="#c-roller" width="140" height="140" x="700" y="165"/&gt;</v>
      </c>
      <c r="AT22" t="str">
        <f t="shared" si="22"/>
        <v>&lt;use href="#csharp" width="140" height="140" x="704" y="200"/&gt;</v>
      </c>
      <c r="AU22" t="str">
        <f t="shared" si="23"/>
        <v>&lt;use href="#gizmo" width="140" height="140" x="770" y="135"/&gt;</v>
      </c>
    </row>
    <row r="23" spans="1:47" ht="18" x14ac:dyDescent="0.25">
      <c r="A23" t="s">
        <v>125</v>
      </c>
      <c r="B23">
        <v>1</v>
      </c>
      <c r="D23">
        <v>1</v>
      </c>
      <c r="E23">
        <v>1</v>
      </c>
      <c r="F23">
        <v>1</v>
      </c>
      <c r="G23">
        <v>1</v>
      </c>
      <c r="H23" s="6">
        <v>1</v>
      </c>
      <c r="I23" s="6"/>
      <c r="J23" s="6"/>
      <c r="K23" s="6"/>
      <c r="M23" s="6"/>
      <c r="N23" s="6"/>
      <c r="O23">
        <v>1</v>
      </c>
      <c r="P23">
        <v>1</v>
      </c>
      <c r="Q23" s="6"/>
      <c r="S23">
        <v>1</v>
      </c>
      <c r="V23" t="str">
        <f>IFERROR(VLOOKUP(W23,'Flute Standard Fingering'!$X$2:$X$40,2,0),IFERROR(VLOOKUP(W23,W$2:X22,2,0),"YES"))</f>
        <v>0</v>
      </c>
      <c r="W23">
        <f>IF(COUNTA(C23:U23)&gt;0,SUMPRODUCT(C23:U23,'Flute Standard Fingering'!C$2:U$2),"")</f>
        <v>0</v>
      </c>
      <c r="X23" s="7" t="str">
        <f t="shared" si="0"/>
        <v>0</v>
      </c>
      <c r="Y23" s="7" t="str">
        <f t="shared" si="1"/>
        <v>0x0000</v>
      </c>
      <c r="Z23" s="8" t="e">
        <f t="shared" si="2"/>
        <v>#VALUE!</v>
      </c>
      <c r="AA23" s="7" t="str">
        <f t="shared" si="3"/>
        <v xml:space="preserve">    "0x0000":_x000D_      filename: "fingering.svg"_x000D_      element: "0x0000"_x000D_</v>
      </c>
      <c r="AB23" s="7" t="str">
        <f t="shared" si="4"/>
        <v>&lt;use id="0x0000" href="#glyph-0"/&gt;</v>
      </c>
      <c r="AC23" t="str">
        <f t="shared" si="5"/>
        <v>&lt;symbol id="glyph-0" viewBox="0 0 1000 1000"&gt;&lt;use href="#bflat" width="140" height="140" x="40" y="230"/&gt;&lt;use href="#b-pressed" width="140" height="140" x="100" y="260"/&gt;&lt;use href="#c-pressed" width="100" height="100" x="5" y="110"/&gt;&lt;use href="#a-pressed" width="140" height="140" x="90" y="90"/&gt;&lt;use href="#g-pressed" width="140" height="140" x="190" y="70"/&gt;&lt;use href="#gsharp-pressed" width="140" height="140" x="250" y="50"/&gt;&lt;use href="#separator" width="140" height="140" x="350" y="116"/&gt;&lt;use href="#bflat-lever" width="140" height="140" x="350" y="230"/&gt;&lt;use href="#d-trill" width="140" height="140" x="458" y="180"/&gt;&lt;use href="#dsharp-trill" width="140" height="140" x="558" y="180"/&gt;&lt;use href="#f" width="140" height="140" x="350" y="90"/&gt;&lt;use href="#e-pressed" width="140" height="140" x="450" y="90"/&gt;&lt;use href="#d-pressed" width="140" height="140" x="550" y="90"/&gt;&lt;use href="#dsharp" width="140" height="140" x="650" y="140"/&gt;&lt;use href="#b-roller" width="140" height="140" x="700" y="135"/&gt;&lt;use href="#c-roller-pressed" width="140" height="140" x="700" y="165"/&gt;&lt;use href="#csharp" width="140" height="140" x="704" y="200"/&gt;&lt;use href="#gizmo" width="140" height="140" x="770" y="135"/&gt;&lt;/symbol&gt;</v>
      </c>
      <c r="AD23" t="str">
        <f t="shared" si="6"/>
        <v>&lt;use href="#bflat" width="140" height="140" x="40" y="230"/&gt;</v>
      </c>
      <c r="AE23" t="str">
        <f t="shared" si="7"/>
        <v>&lt;use href="#b-pressed" width="140" height="140" x="100" y="260"/&gt;</v>
      </c>
      <c r="AF23" t="str">
        <f t="shared" si="8"/>
        <v>&lt;use href="#c-pressed" width="100" height="100" x="5" y="110"/&gt;</v>
      </c>
      <c r="AG23" t="str">
        <f t="shared" si="9"/>
        <v>&lt;use href="#a-pressed" width="140" height="140" x="90" y="90"/&gt;</v>
      </c>
      <c r="AH23" t="str">
        <f t="shared" si="10"/>
        <v>&lt;use href="#g-pressed" width="140" height="140" x="190" y="70"/&gt;</v>
      </c>
      <c r="AI23" t="str">
        <f t="shared" si="11"/>
        <v>&lt;use href="#gsharp-pressed" width="140" height="140" x="250" y="50"/&gt;</v>
      </c>
      <c r="AJ23" t="str">
        <f t="shared" si="12"/>
        <v>&lt;use href="#separator" width="140" height="140" x="350" y="116"/&gt;</v>
      </c>
      <c r="AK23" t="str">
        <f t="shared" si="13"/>
        <v>&lt;use href="#bflat-lever" width="140" height="140" x="350" y="230"/&gt;</v>
      </c>
      <c r="AL23" t="str">
        <f t="shared" si="14"/>
        <v>&lt;use href="#d-trill" width="140" height="140" x="458" y="180"/&gt;</v>
      </c>
      <c r="AM23" t="str">
        <f t="shared" si="15"/>
        <v>&lt;use href="#dsharp-trill" width="140" height="140" x="558" y="180"/&gt;</v>
      </c>
      <c r="AN23" t="str">
        <f t="shared" si="16"/>
        <v>&lt;use href="#f" width="140" height="140" x="350" y="90"/&gt;</v>
      </c>
      <c r="AO23" t="str">
        <f t="shared" si="17"/>
        <v>&lt;use href="#e-pressed" width="140" height="140" x="450" y="90"/&gt;</v>
      </c>
      <c r="AP23" t="str">
        <f t="shared" si="18"/>
        <v>&lt;use href="#d-pressed" width="140" height="140" x="550" y="90"/&gt;</v>
      </c>
      <c r="AQ23" t="str">
        <f t="shared" si="19"/>
        <v>&lt;use href="#dsharp" width="140" height="140" x="650" y="140"/&gt;</v>
      </c>
      <c r="AR23" t="str">
        <f t="shared" si="20"/>
        <v>&lt;use href="#b-roller" width="140" height="140" x="700" y="135"/&gt;</v>
      </c>
      <c r="AS23" t="str">
        <f t="shared" si="21"/>
        <v>&lt;use href="#c-roller-pressed" width="140" height="140" x="700" y="165"/&gt;</v>
      </c>
      <c r="AT23" t="str">
        <f t="shared" si="22"/>
        <v>&lt;use href="#csharp" width="140" height="140" x="704" y="200"/&gt;</v>
      </c>
      <c r="AU23" t="str">
        <f t="shared" si="23"/>
        <v>&lt;use href="#gizmo" width="140" height="140" x="770" y="135"/&gt;</v>
      </c>
    </row>
    <row r="24" spans="1:47" ht="18" x14ac:dyDescent="0.25">
      <c r="A24" t="s">
        <v>16</v>
      </c>
      <c r="B24">
        <v>1</v>
      </c>
      <c r="D24">
        <v>1</v>
      </c>
      <c r="E24">
        <v>1</v>
      </c>
      <c r="F24">
        <v>1</v>
      </c>
      <c r="G24" s="6"/>
      <c r="I24" s="6"/>
      <c r="J24" s="6"/>
      <c r="N24">
        <v>1</v>
      </c>
      <c r="O24" s="6"/>
      <c r="Q24" s="6"/>
      <c r="T24">
        <v>1</v>
      </c>
      <c r="V24" t="str">
        <f>IFERROR(VLOOKUP(W24,'Flute Standard Fingering'!$X$2:$X$40,2,0),IFERROR(VLOOKUP(W24,W$2:X23,2,0),"YES"))</f>
        <v>0</v>
      </c>
      <c r="W24">
        <f>IF(COUNTA(C24:U24)&gt;0,SUMPRODUCT(C24:U24,'Flute Standard Fingering'!C$2:U$2),"")</f>
        <v>0</v>
      </c>
      <c r="X24" s="7" t="str">
        <f t="shared" si="0"/>
        <v>0</v>
      </c>
      <c r="Y24" s="7" t="str">
        <f t="shared" si="1"/>
        <v>0x0000</v>
      </c>
      <c r="Z24" s="8" t="e">
        <f t="shared" si="2"/>
        <v>#VALUE!</v>
      </c>
      <c r="AA24" s="7" t="str">
        <f t="shared" si="3"/>
        <v xml:space="preserve">    "0x0000":_x000D_      filename: "fingering.svg"_x000D_      element: "0x0000"_x000D_</v>
      </c>
      <c r="AB24" s="7" t="str">
        <f t="shared" si="4"/>
        <v>&lt;use id="0x0000" href="#glyph-0"/&gt;</v>
      </c>
      <c r="AC24" t="str">
        <f t="shared" si="5"/>
        <v>&lt;symbol id="glyph-0" viewBox="0 0 1000 1000"&gt;&lt;use href="#bflat" width="140" height="140" x="40" y="230"/&gt;&lt;use href="#b-pressed" width="140" height="140" x="100" y="260"/&gt;&lt;use href="#c-pressed" width="100" height="100" x="5" y="110"/&gt;&lt;use href="#a-pressed" width="140" height="140" x="90" y="90"/&gt;&lt;use href="#g" width="140" height="140" x="190" y="70"/&gt;&lt;use href="#gsharp" width="140" height="140" x="250" y="50"/&gt;&lt;use href="#separator" width="140" height="140" x="350" y="116"/&gt;&lt;use href="#bflat-lever" width="140" height="140" x="350" y="230"/&gt;&lt;use href="#d-trill" width="140" height="140" x="458" y="180"/&gt;&lt;use href="#dsharp-trill" width="140" height="140" x="558" y="180"/&gt;&lt;use href="#f-pressed" width="140" height="140" x="350" y="90"/&gt;&lt;use href="#e" width="140" height="140" x="450" y="90"/&gt;&lt;use href="#d" width="140" height="140" x="550" y="90"/&gt;&lt;use href="#dsharp" width="140" height="140" x="650" y="140"/&gt;&lt;use href="#b-roller" width="140" height="140" x="700" y="135"/&gt;&lt;use href="#c-roller" width="140" height="140" x="700" y="165"/&gt;&lt;use href="#csharp-pressed" width="140" height="140" x="704" y="200"/&gt;&lt;use href="#gizmo" width="140" height="140" x="770" y="135"/&gt;&lt;/symbol&gt;</v>
      </c>
      <c r="AD24" t="str">
        <f t="shared" si="6"/>
        <v>&lt;use href="#bflat" width="140" height="140" x="40" y="230"/&gt;</v>
      </c>
      <c r="AE24" t="str">
        <f t="shared" si="7"/>
        <v>&lt;use href="#b-pressed" width="140" height="140" x="100" y="260"/&gt;</v>
      </c>
      <c r="AF24" t="str">
        <f t="shared" si="8"/>
        <v>&lt;use href="#c-pressed" width="100" height="100" x="5" y="110"/&gt;</v>
      </c>
      <c r="AG24" t="str">
        <f t="shared" si="9"/>
        <v>&lt;use href="#a-pressed" width="140" height="140" x="90" y="90"/&gt;</v>
      </c>
      <c r="AH24" t="str">
        <f t="shared" si="10"/>
        <v>&lt;use href="#g" width="140" height="140" x="190" y="70"/&gt;</v>
      </c>
      <c r="AI24" t="str">
        <f t="shared" si="11"/>
        <v>&lt;use href="#gsharp" width="140" height="140" x="250" y="50"/&gt;</v>
      </c>
      <c r="AJ24" t="str">
        <f t="shared" si="12"/>
        <v>&lt;use href="#separator" width="140" height="140" x="350" y="116"/&gt;</v>
      </c>
      <c r="AK24" t="str">
        <f t="shared" si="13"/>
        <v>&lt;use href="#bflat-lever" width="140" height="140" x="350" y="230"/&gt;</v>
      </c>
      <c r="AL24" t="str">
        <f t="shared" si="14"/>
        <v>&lt;use href="#d-trill" width="140" height="140" x="458" y="180"/&gt;</v>
      </c>
      <c r="AM24" t="str">
        <f t="shared" si="15"/>
        <v>&lt;use href="#dsharp-trill" width="140" height="140" x="558" y="180"/&gt;</v>
      </c>
      <c r="AN24" t="str">
        <f t="shared" si="16"/>
        <v>&lt;use href="#f-pressed" width="140" height="140" x="350" y="90"/&gt;</v>
      </c>
      <c r="AO24" t="str">
        <f t="shared" si="17"/>
        <v>&lt;use href="#e" width="140" height="140" x="450" y="90"/&gt;</v>
      </c>
      <c r="AP24" t="str">
        <f t="shared" si="18"/>
        <v>&lt;use href="#d" width="140" height="140" x="550" y="90"/&gt;</v>
      </c>
      <c r="AQ24" t="str">
        <f t="shared" si="19"/>
        <v>&lt;use href="#dsharp" width="140" height="140" x="650" y="140"/&gt;</v>
      </c>
      <c r="AR24" t="str">
        <f t="shared" si="20"/>
        <v>&lt;use href="#b-roller" width="140" height="140" x="700" y="135"/&gt;</v>
      </c>
      <c r="AS24" t="str">
        <f t="shared" si="21"/>
        <v>&lt;use href="#c-roller" width="140" height="140" x="700" y="165"/&gt;</v>
      </c>
      <c r="AT24" t="str">
        <f t="shared" si="22"/>
        <v>&lt;use href="#csharp-pressed" width="140" height="140" x="704" y="200"/&gt;</v>
      </c>
      <c r="AU24" t="str">
        <f t="shared" si="23"/>
        <v>&lt;use href="#gizmo" width="140" height="140" x="770" y="135"/&gt;</v>
      </c>
    </row>
    <row r="25" spans="1:47" ht="18" x14ac:dyDescent="0.25">
      <c r="A25" t="s">
        <v>126</v>
      </c>
      <c r="B25">
        <v>1</v>
      </c>
      <c r="C25">
        <v>1</v>
      </c>
      <c r="E25">
        <v>1</v>
      </c>
      <c r="F25" s="6"/>
      <c r="G25" s="6"/>
      <c r="H25" s="6"/>
      <c r="I25" s="6"/>
      <c r="J25" s="6"/>
      <c r="N25" s="6">
        <v>1</v>
      </c>
      <c r="O25" s="6"/>
      <c r="P25" s="6"/>
      <c r="Q25" s="6">
        <v>1</v>
      </c>
      <c r="S25" s="6"/>
      <c r="V25" t="str">
        <f>IFERROR(VLOOKUP(W25,'Flute Standard Fingering'!$X$2:$X$40,2,0),IFERROR(VLOOKUP(W25,W$2:X24,2,0),"YES"))</f>
        <v>0</v>
      </c>
      <c r="W25">
        <f>IF(COUNTA(C25:U25)&gt;0,SUMPRODUCT(C25:U25,'Flute Standard Fingering'!C$2:U$2),"")</f>
        <v>0</v>
      </c>
      <c r="X25" s="7" t="str">
        <f t="shared" si="0"/>
        <v>0</v>
      </c>
      <c r="Y25" s="7" t="str">
        <f t="shared" si="1"/>
        <v>0x0000</v>
      </c>
      <c r="Z25" s="8" t="e">
        <f t="shared" si="2"/>
        <v>#VALUE!</v>
      </c>
      <c r="AA25" s="7" t="str">
        <f t="shared" si="3"/>
        <v xml:space="preserve">    "0x0000":_x000D_      filename: "fingering.svg"_x000D_      element: "0x0000"_x000D_</v>
      </c>
      <c r="AB25" s="7" t="str">
        <f t="shared" si="4"/>
        <v>&lt;use id="0x0000" href="#glyph-0"/&gt;</v>
      </c>
      <c r="AC25" t="str">
        <f t="shared" si="5"/>
        <v>&lt;symbol id="glyph-0" viewBox="0 0 1000 1000"&gt;&lt;use href="#bflat-pressed" width="140" height="140" x="40" y="230"/&gt;&lt;use href="#b" width="140" height="140" x="100" y="260"/&gt;&lt;use href="#c-pressed" width="100" height="100" x="5" y="110"/&gt;&lt;use href="#a" width="140" height="140" x="90" y="90"/&gt;&lt;use href="#g" width="140" height="140" x="190" y="70"/&gt;&lt;use href="#gsharp" width="140" height="140" x="250" y="50"/&gt;&lt;use href="#separator" width="140" height="140" x="350" y="116"/&gt;&lt;use href="#bflat-lever" width="140" height="140" x="350" y="230"/&gt;&lt;use href="#d-trill" width="140" height="140" x="458" y="180"/&gt;&lt;use href="#dsharp-trill" width="140" height="140" x="558" y="180"/&gt;&lt;use href="#f-pressed" width="140" height="140" x="350" y="90"/&gt;&lt;use href="#e" width="140" height="140" x="450" y="90"/&gt;&lt;use href="#d" width="140" height="140" x="550" y="90"/&gt;&lt;use href="#dsharp-pressed" width="140" height="140" x="650" y="140"/&gt;&lt;use href="#b-roller" width="140" height="140" x="700" y="135"/&gt;&lt;use href="#c-roller" width="140" height="140" x="700" y="165"/&gt;&lt;use href="#csharp" width="140" height="140" x="704" y="200"/&gt;&lt;use href="#gizmo" width="140" height="140" x="770" y="135"/&gt;&lt;/symbol&gt;</v>
      </c>
      <c r="AD25" t="str">
        <f t="shared" si="6"/>
        <v>&lt;use href="#bflat-pressed" width="140" height="140" x="40" y="230"/&gt;</v>
      </c>
      <c r="AE25" t="str">
        <f t="shared" si="7"/>
        <v>&lt;use href="#b" width="140" height="140" x="100" y="260"/&gt;</v>
      </c>
      <c r="AF25" t="str">
        <f t="shared" si="8"/>
        <v>&lt;use href="#c-pressed" width="100" height="100" x="5" y="110"/&gt;</v>
      </c>
      <c r="AG25" t="str">
        <f t="shared" si="9"/>
        <v>&lt;use href="#a" width="140" height="140" x="90" y="90"/&gt;</v>
      </c>
      <c r="AH25" t="str">
        <f t="shared" si="10"/>
        <v>&lt;use href="#g" width="140" height="140" x="190" y="70"/&gt;</v>
      </c>
      <c r="AI25" t="str">
        <f t="shared" si="11"/>
        <v>&lt;use href="#gsharp" width="140" height="140" x="250" y="50"/&gt;</v>
      </c>
      <c r="AJ25" t="str">
        <f t="shared" si="12"/>
        <v>&lt;use href="#separator" width="140" height="140" x="350" y="116"/&gt;</v>
      </c>
      <c r="AK25" t="str">
        <f t="shared" si="13"/>
        <v>&lt;use href="#bflat-lever" width="140" height="140" x="350" y="230"/&gt;</v>
      </c>
      <c r="AL25" t="str">
        <f t="shared" si="14"/>
        <v>&lt;use href="#d-trill" width="140" height="140" x="458" y="180"/&gt;</v>
      </c>
      <c r="AM25" t="str">
        <f t="shared" si="15"/>
        <v>&lt;use href="#dsharp-trill" width="140" height="140" x="558" y="180"/&gt;</v>
      </c>
      <c r="AN25" t="str">
        <f t="shared" si="16"/>
        <v>&lt;use href="#f-pressed" width="140" height="140" x="350" y="90"/&gt;</v>
      </c>
      <c r="AO25" t="str">
        <f t="shared" si="17"/>
        <v>&lt;use href="#e" width="140" height="140" x="450" y="90"/&gt;</v>
      </c>
      <c r="AP25" t="str">
        <f t="shared" si="18"/>
        <v>&lt;use href="#d" width="140" height="140" x="550" y="90"/&gt;</v>
      </c>
      <c r="AQ25" t="str">
        <f t="shared" si="19"/>
        <v>&lt;use href="#dsharp-pressed" width="140" height="140" x="650" y="140"/&gt;</v>
      </c>
      <c r="AR25" t="str">
        <f t="shared" si="20"/>
        <v>&lt;use href="#b-roller" width="140" height="140" x="700" y="135"/&gt;</v>
      </c>
      <c r="AS25" t="str">
        <f t="shared" si="21"/>
        <v>&lt;use href="#c-roller" width="140" height="140" x="700" y="165"/&gt;</v>
      </c>
      <c r="AT25" t="str">
        <f t="shared" si="22"/>
        <v>&lt;use href="#csharp" width="140" height="140" x="704" y="200"/&gt;</v>
      </c>
      <c r="AU25" t="str">
        <f t="shared" si="23"/>
        <v>&lt;use href="#gizmo" width="140" height="140" x="770" y="135"/&gt;</v>
      </c>
    </row>
    <row r="26" spans="1:47" ht="18" x14ac:dyDescent="0.25">
      <c r="A26" t="s">
        <v>15</v>
      </c>
      <c r="B26">
        <v>1</v>
      </c>
      <c r="D26">
        <v>1</v>
      </c>
      <c r="E26" s="6">
        <v>1</v>
      </c>
      <c r="G26" s="6">
        <v>1</v>
      </c>
      <c r="H26" s="6"/>
      <c r="I26" s="6"/>
      <c r="J26" s="6"/>
      <c r="O26" s="6"/>
      <c r="P26" s="6">
        <v>1</v>
      </c>
      <c r="Q26" s="6"/>
      <c r="R26">
        <v>1</v>
      </c>
      <c r="S26">
        <v>1</v>
      </c>
      <c r="V26" t="str">
        <f>IFERROR(VLOOKUP(W26,'Flute Standard Fingering'!$X$2:$X$40,2,0),IFERROR(VLOOKUP(W26,W$2:X25,2,0),"YES"))</f>
        <v>0</v>
      </c>
      <c r="W26">
        <f>IF(COUNTA(C26:U26)&gt;0,SUMPRODUCT(C26:U26,'Flute Standard Fingering'!C$2:U$2),"")</f>
        <v>0</v>
      </c>
      <c r="X26" s="7" t="str">
        <f t="shared" si="0"/>
        <v>0</v>
      </c>
      <c r="Y26" s="7" t="str">
        <f t="shared" si="1"/>
        <v>0x0000</v>
      </c>
      <c r="Z26" s="8" t="e">
        <f t="shared" si="2"/>
        <v>#VALUE!</v>
      </c>
      <c r="AA26" s="7" t="str">
        <f t="shared" si="3"/>
        <v xml:space="preserve">    "0x0000":_x000D_      filename: "fingering.svg"_x000D_      element: "0x0000"_x000D_</v>
      </c>
      <c r="AB26" s="7" t="str">
        <f t="shared" si="4"/>
        <v>&lt;use id="0x0000" href="#glyph-0"/&gt;</v>
      </c>
      <c r="AC26" t="str">
        <f t="shared" si="5"/>
        <v>&lt;symbol id="glyph-0" viewBox="0 0 1000 1000"&gt;&lt;use href="#bflat" width="140" height="140" x="40" y="230"/&gt;&lt;use href="#b-pressed" width="140" height="140" x="100" y="260"/&gt;&lt;use href="#c-pressed" width="100" height="100" x="5" y="110"/&gt;&lt;use href="#a" width="140" height="140" x="90" y="90"/&gt;&lt;use href="#g-pressed" width="140" height="140" x="190" y="70"/&gt;&lt;use href="#gsharp" width="140" height="140" x="250" y="50"/&gt;&lt;use href="#separator" width="140" height="140" x="350" y="116"/&gt;&lt;use href="#bflat-lever" width="140" height="140" x="350" y="230"/&gt;&lt;use href="#d-trill" width="140" height="140" x="458" y="180"/&gt;&lt;use href="#dsharp-trill" width="140" height="140" x="558" y="180"/&gt;&lt;use href="#f" width="140" height="140" x="350" y="90"/&gt;&lt;use href="#e" width="140" height="140" x="450" y="90"/&gt;&lt;use href="#d-pressed" width="140" height="140" x="550" y="90"/&gt;&lt;use href="#dsharp" width="140" height="140" x="650" y="140"/&gt;&lt;use href="#b-roller-pressed" width="140" height="140" x="700" y="135"/&gt;&lt;use href="#c-roller-pressed" width="140" height="140" x="700" y="165"/&gt;&lt;use href="#csharp" width="140" height="140" x="704" y="200"/&gt;&lt;use href="#gizmo" width="140" height="140" x="770" y="135"/&gt;&lt;/symbol&gt;</v>
      </c>
      <c r="AD26" t="str">
        <f t="shared" si="6"/>
        <v>&lt;use href="#bflat" width="140" height="140" x="40" y="230"/&gt;</v>
      </c>
      <c r="AE26" t="str">
        <f t="shared" si="7"/>
        <v>&lt;use href="#b-pressed" width="140" height="140" x="100" y="260"/&gt;</v>
      </c>
      <c r="AF26" t="str">
        <f t="shared" si="8"/>
        <v>&lt;use href="#c-pressed" width="100" height="100" x="5" y="110"/&gt;</v>
      </c>
      <c r="AG26" t="str">
        <f t="shared" si="9"/>
        <v>&lt;use href="#a" width="140" height="140" x="90" y="90"/&gt;</v>
      </c>
      <c r="AH26" t="str">
        <f t="shared" si="10"/>
        <v>&lt;use href="#g-pressed" width="140" height="140" x="190" y="70"/&gt;</v>
      </c>
      <c r="AI26" t="str">
        <f t="shared" si="11"/>
        <v>&lt;use href="#gsharp" width="140" height="140" x="250" y="50"/&gt;</v>
      </c>
      <c r="AJ26" t="str">
        <f t="shared" si="12"/>
        <v>&lt;use href="#separator" width="140" height="140" x="350" y="116"/&gt;</v>
      </c>
      <c r="AK26" t="str">
        <f t="shared" si="13"/>
        <v>&lt;use href="#bflat-lever" width="140" height="140" x="350" y="230"/&gt;</v>
      </c>
      <c r="AL26" t="str">
        <f t="shared" si="14"/>
        <v>&lt;use href="#d-trill" width="140" height="140" x="458" y="180"/&gt;</v>
      </c>
      <c r="AM26" t="str">
        <f t="shared" si="15"/>
        <v>&lt;use href="#dsharp-trill" width="140" height="140" x="558" y="180"/&gt;</v>
      </c>
      <c r="AN26" t="str">
        <f t="shared" si="16"/>
        <v>&lt;use href="#f" width="140" height="140" x="350" y="90"/&gt;</v>
      </c>
      <c r="AO26" t="str">
        <f t="shared" si="17"/>
        <v>&lt;use href="#e" width="140" height="140" x="450" y="90"/&gt;</v>
      </c>
      <c r="AP26" t="str">
        <f t="shared" si="18"/>
        <v>&lt;use href="#d-pressed" width="140" height="140" x="550" y="90"/&gt;</v>
      </c>
      <c r="AQ26" t="str">
        <f t="shared" si="19"/>
        <v>&lt;use href="#dsharp" width="140" height="140" x="650" y="140"/&gt;</v>
      </c>
      <c r="AR26" t="str">
        <f t="shared" si="20"/>
        <v>&lt;use href="#b-roller-pressed" width="140" height="140" x="700" y="135"/&gt;</v>
      </c>
      <c r="AS26" t="str">
        <f t="shared" si="21"/>
        <v>&lt;use href="#c-roller-pressed" width="140" height="140" x="700" y="165"/&gt;</v>
      </c>
      <c r="AT26" t="str">
        <f t="shared" si="22"/>
        <v>&lt;use href="#csharp" width="140" height="140" x="704" y="200"/&gt;</v>
      </c>
      <c r="AU26" t="str">
        <f t="shared" si="23"/>
        <v>&lt;use href="#gizmo" width="140" height="140" x="770" y="135"/&gt;</v>
      </c>
    </row>
    <row r="27" spans="1:47" ht="18" x14ac:dyDescent="0.25">
      <c r="A27" t="s">
        <v>26</v>
      </c>
      <c r="B27">
        <v>1</v>
      </c>
      <c r="D27">
        <v>1</v>
      </c>
      <c r="E27">
        <v>1</v>
      </c>
      <c r="F27">
        <v>1</v>
      </c>
      <c r="G27">
        <v>1</v>
      </c>
      <c r="N27">
        <v>1</v>
      </c>
      <c r="P27">
        <v>1</v>
      </c>
      <c r="Q27" s="6"/>
      <c r="R27">
        <v>1</v>
      </c>
      <c r="S27">
        <v>1</v>
      </c>
      <c r="V27" t="str">
        <f>IFERROR(VLOOKUP(W27,'Flute Standard Fingering'!$X$2:$X$40,2,0),IFERROR(VLOOKUP(W27,W$2:X26,2,0),"YES"))</f>
        <v>0</v>
      </c>
      <c r="W27">
        <f>IF(COUNTA(C27:U27)&gt;0,SUMPRODUCT(C27:U27,'Flute Standard Fingering'!C$2:U$2),"")</f>
        <v>0</v>
      </c>
      <c r="X27" s="7" t="str">
        <f t="shared" si="0"/>
        <v>0</v>
      </c>
      <c r="Y27" s="7" t="str">
        <f t="shared" si="1"/>
        <v>0x0000</v>
      </c>
      <c r="Z27" s="8" t="e">
        <f t="shared" si="2"/>
        <v>#VALUE!</v>
      </c>
      <c r="AA27" s="7" t="str">
        <f t="shared" si="3"/>
        <v xml:space="preserve">    "0x0000":_x000D_      filename: "fingering.svg"_x000D_      element: "0x0000"_x000D_</v>
      </c>
      <c r="AB27" s="7" t="str">
        <f t="shared" si="4"/>
        <v>&lt;use id="0x0000" href="#glyph-0"/&gt;</v>
      </c>
      <c r="AC27" t="str">
        <f t="shared" si="5"/>
        <v>&lt;symbol id="glyph-0" viewBox="0 0 1000 1000"&gt;&lt;use href="#bflat" width="140" height="140" x="40" y="230"/&gt;&lt;use href="#b-pressed" width="140" height="140" x="100" y="260"/&gt;&lt;use href="#c-pressed" width="100" height="100" x="5" y="110"/&gt;&lt;use href="#a-pressed" width="140" height="140" x="90" y="90"/&gt;&lt;use href="#g-pressed" width="140" height="140" x="190" y="70"/&gt;&lt;use href="#gsharp" width="140" height="140" x="250" y="50"/&gt;&lt;use href="#separator" width="140" height="140" x="350" y="116"/&gt;&lt;use href="#bflat-lever" width="140" height="140" x="350" y="230"/&gt;&lt;use href="#d-trill" width="140" height="140" x="458" y="180"/&gt;&lt;use href="#dsharp-trill" width="140" height="140" x="558" y="180"/&gt;&lt;use href="#f-pressed" width="140" height="140" x="350" y="90"/&gt;&lt;use href="#e" width="140" height="140" x="450" y="90"/&gt;&lt;use href="#d-pressed" width="140" height="140" x="550" y="90"/&gt;&lt;use href="#dsharp" width="140" height="140" x="650" y="140"/&gt;&lt;use href="#b-roller-pressed" width="140" height="140" x="700" y="135"/&gt;&lt;use href="#c-roller-pressed" width="140" height="140" x="700" y="165"/&gt;&lt;use href="#csharp" width="140" height="140" x="704" y="200"/&gt;&lt;use href="#gizmo" width="140" height="140" x="770" y="135"/&gt;&lt;/symbol&gt;</v>
      </c>
      <c r="AD27" t="str">
        <f t="shared" si="6"/>
        <v>&lt;use href="#bflat" width="140" height="140" x="40" y="230"/&gt;</v>
      </c>
      <c r="AE27" t="str">
        <f t="shared" si="7"/>
        <v>&lt;use href="#b-pressed" width="140" height="140" x="100" y="260"/&gt;</v>
      </c>
      <c r="AF27" t="str">
        <f t="shared" si="8"/>
        <v>&lt;use href="#c-pressed" width="100" height="100" x="5" y="110"/&gt;</v>
      </c>
      <c r="AG27" t="str">
        <f t="shared" si="9"/>
        <v>&lt;use href="#a-pressed" width="140" height="140" x="90" y="90"/&gt;</v>
      </c>
      <c r="AH27" t="str">
        <f t="shared" si="10"/>
        <v>&lt;use href="#g-pressed" width="140" height="140" x="190" y="70"/&gt;</v>
      </c>
      <c r="AI27" t="str">
        <f t="shared" si="11"/>
        <v>&lt;use href="#gsharp" width="140" height="140" x="250" y="50"/&gt;</v>
      </c>
      <c r="AJ27" t="str">
        <f t="shared" si="12"/>
        <v>&lt;use href="#separator" width="140" height="140" x="350" y="116"/&gt;</v>
      </c>
      <c r="AK27" t="str">
        <f t="shared" si="13"/>
        <v>&lt;use href="#bflat-lever" width="140" height="140" x="350" y="230"/&gt;</v>
      </c>
      <c r="AL27" t="str">
        <f t="shared" si="14"/>
        <v>&lt;use href="#d-trill" width="140" height="140" x="458" y="180"/&gt;</v>
      </c>
      <c r="AM27" t="str">
        <f t="shared" si="15"/>
        <v>&lt;use href="#dsharp-trill" width="140" height="140" x="558" y="180"/&gt;</v>
      </c>
      <c r="AN27" t="str">
        <f t="shared" si="16"/>
        <v>&lt;use href="#f-pressed" width="140" height="140" x="350" y="90"/&gt;</v>
      </c>
      <c r="AO27" t="str">
        <f t="shared" si="17"/>
        <v>&lt;use href="#e" width="140" height="140" x="450" y="90"/&gt;</v>
      </c>
      <c r="AP27" t="str">
        <f t="shared" si="18"/>
        <v>&lt;use href="#d-pressed" width="140" height="140" x="550" y="90"/&gt;</v>
      </c>
      <c r="AQ27" t="str">
        <f t="shared" si="19"/>
        <v>&lt;use href="#dsharp" width="140" height="140" x="650" y="140"/&gt;</v>
      </c>
      <c r="AR27" t="str">
        <f t="shared" si="20"/>
        <v>&lt;use href="#b-roller-pressed" width="140" height="140" x="700" y="135"/&gt;</v>
      </c>
      <c r="AS27" t="str">
        <f t="shared" si="21"/>
        <v>&lt;use href="#c-roller-pressed" width="140" height="140" x="700" y="165"/&gt;</v>
      </c>
      <c r="AT27" t="str">
        <f t="shared" si="22"/>
        <v>&lt;use href="#csharp" width="140" height="140" x="704" y="200"/&gt;</v>
      </c>
      <c r="AU27" t="str">
        <f t="shared" si="23"/>
        <v>&lt;use href="#gizmo" width="140" height="140" x="770" y="135"/&gt;</v>
      </c>
    </row>
    <row r="28" spans="1:47" ht="18" x14ac:dyDescent="0.25">
      <c r="A28" t="s">
        <v>127</v>
      </c>
      <c r="B28">
        <v>1</v>
      </c>
      <c r="D28" s="6"/>
      <c r="E28" s="6"/>
      <c r="G28">
        <v>1</v>
      </c>
      <c r="H28">
        <v>1</v>
      </c>
      <c r="N28">
        <v>1</v>
      </c>
      <c r="O28">
        <v>1</v>
      </c>
      <c r="Q28">
        <v>1</v>
      </c>
      <c r="V28" t="str">
        <f>IFERROR(VLOOKUP(W28,'Flute Standard Fingering'!$X$2:$X$40,2,0),IFERROR(VLOOKUP(W28,W$2:X27,2,0),"YES"))</f>
        <v>0</v>
      </c>
      <c r="W28">
        <f>IF(COUNTA(C28:U28)&gt;0,SUMPRODUCT(C28:U28,'Flute Standard Fingering'!C$2:U$2),"")</f>
        <v>0</v>
      </c>
      <c r="X28" s="7" t="str">
        <f t="shared" si="0"/>
        <v>0</v>
      </c>
      <c r="Y28" s="7" t="str">
        <f t="shared" si="1"/>
        <v>0x0000</v>
      </c>
      <c r="Z28" s="8" t="e">
        <f t="shared" si="2"/>
        <v>#VALUE!</v>
      </c>
      <c r="AA28" s="7" t="str">
        <f t="shared" si="3"/>
        <v xml:space="preserve">    "0x0000":_x000D_      filename: "fingering.svg"_x000D_      element: "0x0000"_x000D_</v>
      </c>
      <c r="AB28" s="7" t="str">
        <f t="shared" si="4"/>
        <v>&lt;use id="0x0000" href="#glyph-0"/&gt;</v>
      </c>
      <c r="AC28" t="str">
        <f t="shared" si="5"/>
        <v>&lt;symbol id="glyph-0" viewBox="0 0 1000 1000"&gt;&lt;use href="#bflat" width="140" height="140" x="40" y="230"/&gt;&lt;use href="#b" width="140" height="140" x="100" y="260"/&gt;&lt;use href="#c" width="100" height="100" x="5" y="110"/&gt;&lt;use href="#a" width="140" height="140" x="90" y="90"/&gt;&lt;use href="#g-pressed" width="140" height="140" x="190" y="70"/&gt;&lt;use href="#gsharp-pressed" width="140" height="140" x="250" y="50"/&gt;&lt;use href="#separator" width="140" height="140" x="350" y="116"/&gt;&lt;use href="#bflat-lever" width="140" height="140" x="350" y="230"/&gt;&lt;use href="#d-trill" width="140" height="140" x="458" y="180"/&gt;&lt;use href="#dsharp-trill" width="140" height="140" x="558" y="180"/&gt;&lt;use href="#f-pressed" width="140" height="140" x="350" y="90"/&gt;&lt;use href="#e-pressed" width="140" height="140" x="450" y="90"/&gt;&lt;use href="#d" width="140" height="140" x="550" y="90"/&gt;&lt;use href="#dsharp-pressed" width="140" height="140" x="650" y="140"/&gt;&lt;use href="#b-roller" width="140" height="140" x="700" y="135"/&gt;&lt;use href="#c-roller" width="140" height="140" x="700" y="165"/&gt;&lt;use href="#csharp" width="140" height="140" x="704" y="200"/&gt;&lt;use href="#gizmo" width="140" height="140" x="770" y="135"/&gt;&lt;/symbol&gt;</v>
      </c>
      <c r="AD28" t="str">
        <f t="shared" si="6"/>
        <v>&lt;use href="#bflat" width="140" height="140" x="40" y="230"/&gt;</v>
      </c>
      <c r="AE28" t="str">
        <f t="shared" si="7"/>
        <v>&lt;use href="#b" width="140" height="140" x="100" y="260"/&gt;</v>
      </c>
      <c r="AF28" t="str">
        <f t="shared" si="8"/>
        <v>&lt;use href="#c" width="100" height="100" x="5" y="110"/&gt;</v>
      </c>
      <c r="AG28" t="str">
        <f t="shared" si="9"/>
        <v>&lt;use href="#a" width="140" height="140" x="90" y="90"/&gt;</v>
      </c>
      <c r="AH28" t="str">
        <f t="shared" si="10"/>
        <v>&lt;use href="#g-pressed" width="140" height="140" x="190" y="70"/&gt;</v>
      </c>
      <c r="AI28" t="str">
        <f t="shared" si="11"/>
        <v>&lt;use href="#gsharp-pressed" width="140" height="140" x="250" y="50"/&gt;</v>
      </c>
      <c r="AJ28" t="str">
        <f t="shared" si="12"/>
        <v>&lt;use href="#separator" width="140" height="140" x="350" y="116"/&gt;</v>
      </c>
      <c r="AK28" t="str">
        <f t="shared" si="13"/>
        <v>&lt;use href="#bflat-lever" width="140" height="140" x="350" y="230"/&gt;</v>
      </c>
      <c r="AL28" t="str">
        <f t="shared" si="14"/>
        <v>&lt;use href="#d-trill" width="140" height="140" x="458" y="180"/&gt;</v>
      </c>
      <c r="AM28" t="str">
        <f t="shared" si="15"/>
        <v>&lt;use href="#dsharp-trill" width="140" height="140" x="558" y="180"/&gt;</v>
      </c>
      <c r="AN28" t="str">
        <f t="shared" si="16"/>
        <v>&lt;use href="#f-pressed" width="140" height="140" x="350" y="90"/&gt;</v>
      </c>
      <c r="AO28" t="str">
        <f t="shared" si="17"/>
        <v>&lt;use href="#e-pressed" width="140" height="140" x="450" y="90"/&gt;</v>
      </c>
      <c r="AP28" t="str">
        <f t="shared" si="18"/>
        <v>&lt;use href="#d" width="140" height="140" x="550" y="90"/&gt;</v>
      </c>
      <c r="AQ28" t="str">
        <f t="shared" si="19"/>
        <v>&lt;use href="#dsharp-pressed" width="140" height="140" x="650" y="140"/&gt;</v>
      </c>
      <c r="AR28" t="str">
        <f t="shared" si="20"/>
        <v>&lt;use href="#b-roller" width="140" height="140" x="700" y="135"/&gt;</v>
      </c>
      <c r="AS28" t="str">
        <f t="shared" si="21"/>
        <v>&lt;use href="#c-roller" width="140" height="140" x="700" y="165"/&gt;</v>
      </c>
      <c r="AT28" t="str">
        <f t="shared" si="22"/>
        <v>&lt;use href="#csharp" width="140" height="140" x="704" y="200"/&gt;</v>
      </c>
      <c r="AU28" t="str">
        <f t="shared" si="23"/>
        <v>&lt;use href="#gizmo" width="140" height="140" x="770" y="135"/&gt;</v>
      </c>
    </row>
    <row r="29" spans="1:47" ht="18" x14ac:dyDescent="0.25">
      <c r="A29" t="s">
        <v>14</v>
      </c>
      <c r="B29">
        <v>1</v>
      </c>
      <c r="D29">
        <v>1</v>
      </c>
      <c r="F29">
        <v>1</v>
      </c>
      <c r="G29">
        <v>1</v>
      </c>
      <c r="T29">
        <v>1</v>
      </c>
      <c r="V29" t="str">
        <f>IFERROR(VLOOKUP(W29,'Flute Standard Fingering'!$X$2:$X$40,2,0),IFERROR(VLOOKUP(W29,W$2:X28,2,0),"YES"))</f>
        <v>0</v>
      </c>
      <c r="W29">
        <f>IF(COUNTA(C29:U29)&gt;0,SUMPRODUCT(C29:U29,'Flute Standard Fingering'!C$2:U$2),"")</f>
        <v>0</v>
      </c>
      <c r="X29" s="7" t="str">
        <f t="shared" si="0"/>
        <v>0</v>
      </c>
      <c r="Y29" s="7" t="str">
        <f t="shared" si="1"/>
        <v>0x0000</v>
      </c>
      <c r="Z29" s="8" t="e">
        <f t="shared" si="2"/>
        <v>#VALUE!</v>
      </c>
      <c r="AA29" s="7" t="str">
        <f t="shared" si="3"/>
        <v xml:space="preserve">    "0x0000":_x000D_      filename: "fingering.svg"_x000D_      element: "0x0000"_x000D_</v>
      </c>
      <c r="AB29" s="7" t="str">
        <f t="shared" si="4"/>
        <v>&lt;use id="0x0000" href="#glyph-0"/&gt;</v>
      </c>
      <c r="AC29" t="str">
        <f t="shared" si="5"/>
        <v>&lt;symbol id="glyph-0" viewBox="0 0 1000 1000"&gt;&lt;use href="#bflat" width="140" height="140" x="40" y="230"/&gt;&lt;use href="#b-pressed" width="140" height="140" x="100" y="260"/&gt;&lt;use href="#c" width="100" height="100" x="5" y="110"/&gt;&lt;use href="#a-pressed" width="140" height="140" x="90" y="90"/&gt;&lt;use href="#g-pressed" width="140" height="140" x="190" y="70"/&gt;&lt;use href="#gsharp" width="140" height="140" x="250" y="50"/&gt;&lt;use href="#separator" width="140" height="140" x="350" y="116"/&gt;&lt;use href="#bflat-lever" width="140" height="140" x="350" y="230"/&gt;&lt;use href="#d-trill" width="140" height="140" x="458" y="180"/&gt;&lt;use href="#dsharp-trill" width="140" height="140" x="558" y="180"/&gt;&lt;use href="#f" width="140" height="140" x="350" y="90"/&gt;&lt;use href="#e" width="140" height="140" x="450" y="90"/&gt;&lt;use href="#d" width="140" height="140" x="550" y="90"/&gt;&lt;use href="#dsharp" width="140" height="140" x="650" y="140"/&gt;&lt;use href="#b-roller" width="140" height="140" x="700" y="135"/&gt;&lt;use href="#c-roller" width="140" height="140" x="700" y="165"/&gt;&lt;use href="#csharp-pressed" width="140" height="140" x="704" y="200"/&gt;&lt;use href="#gizmo" width="140" height="140" x="770" y="135"/&gt;&lt;/symbol&gt;</v>
      </c>
      <c r="AD29" t="str">
        <f t="shared" si="6"/>
        <v>&lt;use href="#bflat" width="140" height="140" x="40" y="230"/&gt;</v>
      </c>
      <c r="AE29" t="str">
        <f t="shared" si="7"/>
        <v>&lt;use href="#b-pressed" width="140" height="140" x="100" y="260"/&gt;</v>
      </c>
      <c r="AF29" t="str">
        <f t="shared" si="8"/>
        <v>&lt;use href="#c" width="100" height="100" x="5" y="110"/&gt;</v>
      </c>
      <c r="AG29" t="str">
        <f t="shared" si="9"/>
        <v>&lt;use href="#a-pressed" width="140" height="140" x="90" y="90"/&gt;</v>
      </c>
      <c r="AH29" t="str">
        <f t="shared" si="10"/>
        <v>&lt;use href="#g-pressed" width="140" height="140" x="190" y="70"/&gt;</v>
      </c>
      <c r="AI29" t="str">
        <f t="shared" si="11"/>
        <v>&lt;use href="#gsharp" width="140" height="140" x="250" y="50"/&gt;</v>
      </c>
      <c r="AJ29" t="str">
        <f t="shared" si="12"/>
        <v>&lt;use href="#separator" width="140" height="140" x="350" y="116"/&gt;</v>
      </c>
      <c r="AK29" t="str">
        <f t="shared" si="13"/>
        <v>&lt;use href="#bflat-lever" width="140" height="140" x="350" y="230"/&gt;</v>
      </c>
      <c r="AL29" t="str">
        <f t="shared" si="14"/>
        <v>&lt;use href="#d-trill" width="140" height="140" x="458" y="180"/&gt;</v>
      </c>
      <c r="AM29" t="str">
        <f t="shared" si="15"/>
        <v>&lt;use href="#dsharp-trill" width="140" height="140" x="558" y="180"/&gt;</v>
      </c>
      <c r="AN29" t="str">
        <f t="shared" si="16"/>
        <v>&lt;use href="#f" width="140" height="140" x="350" y="90"/&gt;</v>
      </c>
      <c r="AO29" t="str">
        <f t="shared" si="17"/>
        <v>&lt;use href="#e" width="140" height="140" x="450" y="90"/&gt;</v>
      </c>
      <c r="AP29" t="str">
        <f t="shared" si="18"/>
        <v>&lt;use href="#d" width="140" height="140" x="550" y="90"/&gt;</v>
      </c>
      <c r="AQ29" t="str">
        <f t="shared" si="19"/>
        <v>&lt;use href="#dsharp" width="140" height="140" x="650" y="140"/&gt;</v>
      </c>
      <c r="AR29" t="str">
        <f t="shared" si="20"/>
        <v>&lt;use href="#b-roller" width="140" height="140" x="700" y="135"/&gt;</v>
      </c>
      <c r="AS29" t="str">
        <f t="shared" si="21"/>
        <v>&lt;use href="#c-roller" width="140" height="140" x="700" y="165"/&gt;</v>
      </c>
      <c r="AT29" t="str">
        <f t="shared" si="22"/>
        <v>&lt;use href="#csharp-pressed" width="140" height="140" x="704" y="200"/&gt;</v>
      </c>
      <c r="AU29" t="str">
        <f t="shared" si="23"/>
        <v>&lt;use href="#gizmo" width="140" height="140" x="770" y="135"/&gt;</v>
      </c>
    </row>
    <row r="30" spans="1:47" ht="18" x14ac:dyDescent="0.25">
      <c r="A30" t="s">
        <v>128</v>
      </c>
      <c r="B30">
        <v>1</v>
      </c>
      <c r="D30">
        <v>1</v>
      </c>
      <c r="E30">
        <v>1</v>
      </c>
      <c r="F30">
        <v>1</v>
      </c>
      <c r="G30">
        <v>1</v>
      </c>
      <c r="H30" s="6">
        <v>1</v>
      </c>
      <c r="I30" s="6"/>
      <c r="J30" s="6"/>
      <c r="L30">
        <v>1</v>
      </c>
      <c r="Q30" s="6"/>
      <c r="R30" s="6"/>
      <c r="V30" t="str">
        <f>IFERROR(VLOOKUP(W30,'Flute Standard Fingering'!$X$2:$X$40,2,0),IFERROR(VLOOKUP(W30,W$2:X29,2,0),"YES"))</f>
        <v>0</v>
      </c>
      <c r="W30">
        <f>IF(COUNTA(C30:U30)&gt;0,SUMPRODUCT(C30:U30,'Flute Standard Fingering'!C$2:U$2),"")</f>
        <v>0</v>
      </c>
      <c r="X30" s="7" t="str">
        <f t="shared" si="0"/>
        <v>0</v>
      </c>
      <c r="Y30" s="7" t="str">
        <f t="shared" si="1"/>
        <v>0x0000</v>
      </c>
      <c r="Z30" s="8" t="e">
        <f t="shared" si="2"/>
        <v>#VALUE!</v>
      </c>
      <c r="AA30" s="7" t="str">
        <f t="shared" si="3"/>
        <v xml:space="preserve">    "0x0000":_x000D_      filename: "fingering.svg"_x000D_      element: "0x0000"_x000D_</v>
      </c>
      <c r="AB30" s="7" t="str">
        <f t="shared" si="4"/>
        <v>&lt;use id="0x0000" href="#glyph-0"/&gt;</v>
      </c>
      <c r="AC30" t="str">
        <f t="shared" si="5"/>
        <v>&lt;symbol id="glyph-0" viewBox="0 0 1000 1000"&gt;&lt;use href="#bflat" width="140" height="140" x="40" y="230"/&gt;&lt;use href="#b-pressed" width="140" height="140" x="100" y="260"/&gt;&lt;use href="#c-pressed" width="100" height="100" x="5" y="110"/&gt;&lt;use href="#a-pressed" width="140" height="140" x="90" y="90"/&gt;&lt;use href="#g-pressed" width="140" height="140" x="190" y="70"/&gt;&lt;use href="#gsharp-pressed" width="140" height="140" x="250" y="50"/&gt;&lt;use href="#separator" width="140" height="140" x="350" y="116"/&gt;&lt;use href="#bflat-lever" width="140" height="140" x="350" y="230"/&gt;&lt;use href="#d-trill-pressed" width="140" height="140" x="458" y="180"/&gt;&lt;use href="#dsharp-trill" width="140" height="140" x="558" y="180"/&gt;&lt;use href="#f" width="140" height="140" x="350" y="90"/&gt;&lt;use href="#e" width="140" height="140" x="450" y="90"/&gt;&lt;use href="#d" width="140" height="140" x="550" y="90"/&gt;&lt;use href="#dsharp" width="140" height="140" x="650" y="140"/&gt;&lt;use href="#b-roller" width="140" height="140" x="700" y="135"/&gt;&lt;use href="#c-roller" width="140" height="140" x="700" y="165"/&gt;&lt;use href="#csharp" width="140" height="140" x="704" y="200"/&gt;&lt;use href="#gizmo" width="140" height="140" x="770" y="135"/&gt;&lt;/symbol&gt;</v>
      </c>
      <c r="AD30" t="str">
        <f t="shared" si="6"/>
        <v>&lt;use href="#bflat" width="140" height="140" x="40" y="230"/&gt;</v>
      </c>
      <c r="AE30" t="str">
        <f t="shared" si="7"/>
        <v>&lt;use href="#b-pressed" width="140" height="140" x="100" y="260"/&gt;</v>
      </c>
      <c r="AF30" t="str">
        <f t="shared" si="8"/>
        <v>&lt;use href="#c-pressed" width="100" height="100" x="5" y="110"/&gt;</v>
      </c>
      <c r="AG30" t="str">
        <f t="shared" si="9"/>
        <v>&lt;use href="#a-pressed" width="140" height="140" x="90" y="90"/&gt;</v>
      </c>
      <c r="AH30" t="str">
        <f t="shared" si="10"/>
        <v>&lt;use href="#g-pressed" width="140" height="140" x="190" y="70"/&gt;</v>
      </c>
      <c r="AI30" t="str">
        <f t="shared" si="11"/>
        <v>&lt;use href="#gsharp-pressed" width="140" height="140" x="250" y="50"/&gt;</v>
      </c>
      <c r="AJ30" t="str">
        <f t="shared" si="12"/>
        <v>&lt;use href="#separator" width="140" height="140" x="350" y="116"/&gt;</v>
      </c>
      <c r="AK30" t="str">
        <f t="shared" si="13"/>
        <v>&lt;use href="#bflat-lever" width="140" height="140" x="350" y="230"/&gt;</v>
      </c>
      <c r="AL30" t="str">
        <f t="shared" si="14"/>
        <v>&lt;use href="#d-trill-pressed" width="140" height="140" x="458" y="180"/&gt;</v>
      </c>
      <c r="AM30" t="str">
        <f t="shared" si="15"/>
        <v>&lt;use href="#dsharp-trill" width="140" height="140" x="558" y="180"/&gt;</v>
      </c>
      <c r="AN30" t="str">
        <f t="shared" si="16"/>
        <v>&lt;use href="#f" width="140" height="140" x="350" y="90"/&gt;</v>
      </c>
      <c r="AO30" t="str">
        <f t="shared" si="17"/>
        <v>&lt;use href="#e" width="140" height="140" x="450" y="90"/&gt;</v>
      </c>
      <c r="AP30" t="str">
        <f t="shared" si="18"/>
        <v>&lt;use href="#d" width="140" height="140" x="550" y="90"/&gt;</v>
      </c>
      <c r="AQ30" t="str">
        <f t="shared" si="19"/>
        <v>&lt;use href="#dsharp" width="140" height="140" x="650" y="140"/&gt;</v>
      </c>
      <c r="AR30" t="str">
        <f t="shared" si="20"/>
        <v>&lt;use href="#b-roller" width="140" height="140" x="700" y="135"/&gt;</v>
      </c>
      <c r="AS30" t="str">
        <f t="shared" si="21"/>
        <v>&lt;use href="#c-roller" width="140" height="140" x="700" y="165"/&gt;</v>
      </c>
      <c r="AT30" t="str">
        <f t="shared" si="22"/>
        <v>&lt;use href="#csharp" width="140" height="140" x="704" y="200"/&gt;</v>
      </c>
      <c r="AU30" t="str">
        <f t="shared" si="23"/>
        <v>&lt;use href="#gizmo" width="140" height="140" x="770" y="135"/&gt;</v>
      </c>
    </row>
    <row r="31" spans="1:47" ht="18" x14ac:dyDescent="0.25">
      <c r="A31" t="s">
        <v>13</v>
      </c>
      <c r="B31">
        <v>1</v>
      </c>
      <c r="D31">
        <v>1</v>
      </c>
      <c r="E31">
        <v>1</v>
      </c>
      <c r="F31">
        <v>1</v>
      </c>
      <c r="H31" s="6">
        <v>1</v>
      </c>
      <c r="I31" s="6"/>
      <c r="J31" s="6"/>
      <c r="M31" s="6">
        <v>1</v>
      </c>
      <c r="Q31" s="6">
        <v>1</v>
      </c>
      <c r="V31" t="str">
        <f>IFERROR(VLOOKUP(W31,'Flute Standard Fingering'!$X$2:$X$40,2,0),IFERROR(VLOOKUP(W31,W$2:X30,2,0),"YES"))</f>
        <v>0</v>
      </c>
      <c r="W31">
        <f>IF(COUNTA(C31:U31)&gt;0,SUMPRODUCT(C31:U31,'Flute Standard Fingering'!C$2:U$2),"")</f>
        <v>0</v>
      </c>
      <c r="X31" s="7" t="str">
        <f t="shared" si="0"/>
        <v>0</v>
      </c>
      <c r="Y31" s="7" t="str">
        <f t="shared" si="1"/>
        <v>0x0000</v>
      </c>
      <c r="Z31" s="8" t="e">
        <f t="shared" si="2"/>
        <v>#VALUE!</v>
      </c>
      <c r="AA31" s="7" t="str">
        <f t="shared" si="3"/>
        <v xml:space="preserve">    "0x0000":_x000D_      filename: "fingering.svg"_x000D_      element: "0x0000"_x000D_</v>
      </c>
      <c r="AB31" s="7" t="str">
        <f t="shared" si="4"/>
        <v>&lt;use id="0x0000" href="#glyph-0"/&gt;</v>
      </c>
      <c r="AC31" t="str">
        <f t="shared" si="5"/>
        <v>&lt;symbol id="glyph-0" viewBox="0 0 1000 1000"&gt;&lt;use href="#bflat" width="140" height="140" x="40" y="230"/&gt;&lt;use href="#b-pressed" width="140" height="140" x="100" y="260"/&gt;&lt;use href="#c-pressed" width="100" height="100" x="5" y="110"/&gt;&lt;use href="#a-pressed" width="140" height="140" x="90" y="90"/&gt;&lt;use href="#g" width="140" height="140" x="190" y="70"/&gt;&lt;use href="#gsharp-pressed" width="140" height="140" x="250" y="50"/&gt;&lt;use href="#separator" width="140" height="140" x="350" y="116"/&gt;&lt;use href="#bflat-lever" width="140" height="140" x="350" y="230"/&gt;&lt;use href="#d-trill" width="140" height="140" x="458" y="180"/&gt;&lt;use href="#dsharp-trill-pressed" width="140" height="140" x="558" y="180"/&gt;&lt;use href="#f" width="140" height="140" x="350" y="90"/&gt;&lt;use href="#e" width="140" height="140" x="450" y="90"/&gt;&lt;use href="#d" width="140" height="140" x="550" y="90"/&gt;&lt;use href="#dsharp-pressed" width="140" height="140" x="650" y="140"/&gt;&lt;use href="#b-roller" width="140" height="140" x="700" y="135"/&gt;&lt;use href="#c-roller" width="140" height="140" x="700" y="165"/&gt;&lt;use href="#csharp" width="140" height="140" x="704" y="200"/&gt;&lt;use href="#gizmo" width="140" height="140" x="770" y="135"/&gt;&lt;/symbol&gt;</v>
      </c>
      <c r="AD31" t="str">
        <f t="shared" si="6"/>
        <v>&lt;use href="#bflat" width="140" height="140" x="40" y="230"/&gt;</v>
      </c>
      <c r="AE31" t="str">
        <f t="shared" si="7"/>
        <v>&lt;use href="#b-pressed" width="140" height="140" x="100" y="260"/&gt;</v>
      </c>
      <c r="AF31" t="str">
        <f t="shared" si="8"/>
        <v>&lt;use href="#c-pressed" width="100" height="100" x="5" y="110"/&gt;</v>
      </c>
      <c r="AG31" t="str">
        <f t="shared" si="9"/>
        <v>&lt;use href="#a-pressed" width="140" height="140" x="90" y="90"/&gt;</v>
      </c>
      <c r="AH31" t="str">
        <f t="shared" si="10"/>
        <v>&lt;use href="#g" width="140" height="140" x="190" y="70"/&gt;</v>
      </c>
      <c r="AI31" t="str">
        <f t="shared" si="11"/>
        <v>&lt;use href="#gsharp-pressed" width="140" height="140" x="250" y="50"/&gt;</v>
      </c>
      <c r="AJ31" t="str">
        <f t="shared" si="12"/>
        <v>&lt;use href="#separator" width="140" height="140" x="350" y="116"/&gt;</v>
      </c>
      <c r="AK31" t="str">
        <f t="shared" si="13"/>
        <v>&lt;use href="#bflat-lever" width="140" height="140" x="350" y="230"/&gt;</v>
      </c>
      <c r="AL31" t="str">
        <f t="shared" si="14"/>
        <v>&lt;use href="#d-trill" width="140" height="140" x="458" y="180"/&gt;</v>
      </c>
      <c r="AM31" t="str">
        <f t="shared" si="15"/>
        <v>&lt;use href="#dsharp-trill-pressed" width="140" height="140" x="558" y="180"/&gt;</v>
      </c>
      <c r="AN31" t="str">
        <f t="shared" si="16"/>
        <v>&lt;use href="#f" width="140" height="140" x="350" y="90"/&gt;</v>
      </c>
      <c r="AO31" t="str">
        <f t="shared" si="17"/>
        <v>&lt;use href="#e" width="140" height="140" x="450" y="90"/&gt;</v>
      </c>
      <c r="AP31" t="str">
        <f t="shared" si="18"/>
        <v>&lt;use href="#d" width="140" height="140" x="550" y="90"/&gt;</v>
      </c>
      <c r="AQ31" t="str">
        <f t="shared" si="19"/>
        <v>&lt;use href="#dsharp-pressed" width="140" height="140" x="650" y="140"/&gt;</v>
      </c>
      <c r="AR31" t="str">
        <f t="shared" si="20"/>
        <v>&lt;use href="#b-roller" width="140" height="140" x="700" y="135"/&gt;</v>
      </c>
      <c r="AS31" t="str">
        <f t="shared" si="21"/>
        <v>&lt;use href="#c-roller" width="140" height="140" x="700" y="165"/&gt;</v>
      </c>
      <c r="AT31" t="str">
        <f t="shared" si="22"/>
        <v>&lt;use href="#csharp" width="140" height="140" x="704" y="200"/&gt;</v>
      </c>
      <c r="AU31" t="str">
        <f t="shared" si="23"/>
        <v>&lt;use href="#gizmo" width="140" height="140" x="770" y="135"/&gt;</v>
      </c>
    </row>
    <row r="32" spans="1:47" ht="18" x14ac:dyDescent="0.25">
      <c r="A32" t="s">
        <v>12</v>
      </c>
      <c r="B32">
        <v>1</v>
      </c>
      <c r="D32">
        <v>1</v>
      </c>
      <c r="E32">
        <v>1</v>
      </c>
      <c r="G32">
        <v>1</v>
      </c>
      <c r="H32" s="6"/>
      <c r="I32" s="6"/>
      <c r="J32" s="6"/>
      <c r="N32" s="6">
        <v>1</v>
      </c>
      <c r="O32">
        <v>1</v>
      </c>
      <c r="P32">
        <v>1</v>
      </c>
      <c r="Q32" s="6"/>
      <c r="T32" s="6">
        <v>1</v>
      </c>
      <c r="V32" t="str">
        <f>IFERROR(VLOOKUP(W32,'Flute Standard Fingering'!$X$2:$X$40,2,0),IFERROR(VLOOKUP(W32,W$2:X31,2,0),"YES"))</f>
        <v>0</v>
      </c>
      <c r="W32">
        <f>IF(COUNTA(C32:U32)&gt;0,SUMPRODUCT(C32:U32,'Flute Standard Fingering'!C$2:U$2),"")</f>
        <v>0</v>
      </c>
      <c r="X32" s="7" t="str">
        <f t="shared" si="0"/>
        <v>0</v>
      </c>
      <c r="Y32" s="7" t="str">
        <f t="shared" si="1"/>
        <v>0x0000</v>
      </c>
      <c r="Z32" s="8" t="e">
        <f t="shared" si="2"/>
        <v>#VALUE!</v>
      </c>
      <c r="AA32" s="7" t="str">
        <f t="shared" si="3"/>
        <v xml:space="preserve">    "0x0000":_x000D_      filename: "fingering.svg"_x000D_      element: "0x0000"_x000D_</v>
      </c>
      <c r="AB32" s="7" t="str">
        <f t="shared" si="4"/>
        <v>&lt;use id="0x0000" href="#glyph-0"/&gt;</v>
      </c>
      <c r="AC32" t="str">
        <f t="shared" si="5"/>
        <v>&lt;symbol id="glyph-0" viewBox="0 0 1000 1000"&gt;&lt;use href="#bflat" width="140" height="140" x="40" y="230"/&gt;&lt;use href="#b-pressed" width="140" height="140" x="100" y="260"/&gt;&lt;use href="#c-pressed" width="100" height="100" x="5" y="110"/&gt;&lt;use href="#a" width="140" height="140" x="90" y="90"/&gt;&lt;use href="#g-pressed" width="140" height="140" x="190" y="70"/&gt;&lt;use href="#gsharp" width="140" height="140" x="250" y="50"/&gt;&lt;use href="#separator" width="140" height="140" x="350" y="116"/&gt;&lt;use href="#bflat-lever" width="140" height="140" x="350" y="230"/&gt;&lt;use href="#d-trill" width="140" height="140" x="458" y="180"/&gt;&lt;use href="#dsharp-trill" width="140" height="140" x="558" y="180"/&gt;&lt;use href="#f-pressed" width="140" height="140" x="350" y="90"/&gt;&lt;use href="#e-pressed" width="140" height="140" x="450" y="90"/&gt;&lt;use href="#d-pressed" width="140" height="140" x="550" y="90"/&gt;&lt;use href="#dsharp" width="140" height="140" x="650" y="140"/&gt;&lt;use href="#b-roller" width="140" height="140" x="700" y="135"/&gt;&lt;use href="#c-roller" width="140" height="140" x="700" y="165"/&gt;&lt;use href="#csharp-pressed" width="140" height="140" x="704" y="200"/&gt;&lt;use href="#gizmo" width="140" height="140" x="770" y="135"/&gt;&lt;/symbol&gt;</v>
      </c>
      <c r="AD32" t="str">
        <f t="shared" si="6"/>
        <v>&lt;use href="#bflat" width="140" height="140" x="40" y="230"/&gt;</v>
      </c>
      <c r="AE32" t="str">
        <f t="shared" si="7"/>
        <v>&lt;use href="#b-pressed" width="140" height="140" x="100" y="260"/&gt;</v>
      </c>
      <c r="AF32" t="str">
        <f t="shared" si="8"/>
        <v>&lt;use href="#c-pressed" width="100" height="100" x="5" y="110"/&gt;</v>
      </c>
      <c r="AG32" t="str">
        <f t="shared" si="9"/>
        <v>&lt;use href="#a" width="140" height="140" x="90" y="90"/&gt;</v>
      </c>
      <c r="AH32" t="str">
        <f t="shared" si="10"/>
        <v>&lt;use href="#g-pressed" width="140" height="140" x="190" y="70"/&gt;</v>
      </c>
      <c r="AI32" t="str">
        <f t="shared" si="11"/>
        <v>&lt;use href="#gsharp" width="140" height="140" x="250" y="50"/&gt;</v>
      </c>
      <c r="AJ32" t="str">
        <f t="shared" si="12"/>
        <v>&lt;use href="#separator" width="140" height="140" x="350" y="116"/&gt;</v>
      </c>
      <c r="AK32" t="str">
        <f t="shared" si="13"/>
        <v>&lt;use href="#bflat-lever" width="140" height="140" x="350" y="230"/&gt;</v>
      </c>
      <c r="AL32" t="str">
        <f t="shared" si="14"/>
        <v>&lt;use href="#d-trill" width="140" height="140" x="458" y="180"/&gt;</v>
      </c>
      <c r="AM32" t="str">
        <f t="shared" si="15"/>
        <v>&lt;use href="#dsharp-trill" width="140" height="140" x="558" y="180"/&gt;</v>
      </c>
      <c r="AN32" t="str">
        <f t="shared" si="16"/>
        <v>&lt;use href="#f-pressed" width="140" height="140" x="350" y="90"/&gt;</v>
      </c>
      <c r="AO32" t="str">
        <f t="shared" si="17"/>
        <v>&lt;use href="#e-pressed" width="140" height="140" x="450" y="90"/&gt;</v>
      </c>
      <c r="AP32" t="str">
        <f t="shared" si="18"/>
        <v>&lt;use href="#d-pressed" width="140" height="140" x="550" y="90"/&gt;</v>
      </c>
      <c r="AQ32" t="str">
        <f t="shared" si="19"/>
        <v>&lt;use href="#dsharp" width="140" height="140" x="650" y="140"/&gt;</v>
      </c>
      <c r="AR32" t="str">
        <f t="shared" si="20"/>
        <v>&lt;use href="#b-roller" width="140" height="140" x="700" y="135"/&gt;</v>
      </c>
      <c r="AS32" t="str">
        <f t="shared" si="21"/>
        <v>&lt;use href="#c-roller" width="140" height="140" x="700" y="165"/&gt;</v>
      </c>
      <c r="AT32" t="str">
        <f t="shared" si="22"/>
        <v>&lt;use href="#csharp-pressed" width="140" height="140" x="704" y="200"/&gt;</v>
      </c>
      <c r="AU32" t="str">
        <f t="shared" si="23"/>
        <v>&lt;use href="#gizmo" width="140" height="140" x="770" y="135"/&gt;</v>
      </c>
    </row>
    <row r="33" spans="1:47" ht="18" x14ac:dyDescent="0.25">
      <c r="A33" t="s">
        <v>129</v>
      </c>
      <c r="B33">
        <v>1</v>
      </c>
      <c r="D33">
        <v>1</v>
      </c>
      <c r="E33">
        <v>1</v>
      </c>
      <c r="G33">
        <v>1</v>
      </c>
      <c r="H33" s="6"/>
      <c r="I33" s="6"/>
      <c r="J33" s="6"/>
      <c r="N33" s="6"/>
      <c r="P33">
        <v>1</v>
      </c>
      <c r="Q33" s="6"/>
      <c r="T33" s="6">
        <v>1</v>
      </c>
      <c r="V33" t="str">
        <f>IFERROR(VLOOKUP(W33,'Flute Standard Fingering'!$X$2:$X$40,2,0),IFERROR(VLOOKUP(W33,W$2:X32,2,0),"YES"))</f>
        <v>0</v>
      </c>
      <c r="W33">
        <f>IF(COUNTA(C33:U33)&gt;0,SUMPRODUCT(C33:U33,'Flute Standard Fingering'!C$2:U$2),"")</f>
        <v>0</v>
      </c>
      <c r="X33" s="7" t="str">
        <f t="shared" si="0"/>
        <v>0</v>
      </c>
      <c r="Y33" s="7" t="str">
        <f t="shared" si="1"/>
        <v>0x0000</v>
      </c>
      <c r="Z33" s="8" t="e">
        <f t="shared" si="2"/>
        <v>#VALUE!</v>
      </c>
      <c r="AA33" s="7" t="str">
        <f t="shared" si="3"/>
        <v xml:space="preserve">    "0x0000":_x000D_      filename: "fingering.svg"_x000D_      element: "0x0000"_x000D_</v>
      </c>
      <c r="AB33" s="7" t="str">
        <f t="shared" si="4"/>
        <v>&lt;use id="0x0000" href="#glyph-0"/&gt;</v>
      </c>
      <c r="AC33" t="str">
        <f t="shared" si="5"/>
        <v>&lt;symbol id="glyph-0" viewBox="0 0 1000 1000"&gt;&lt;use href="#bflat" width="140" height="140" x="40" y="230"/&gt;&lt;use href="#b-pressed" width="140" height="140" x="100" y="260"/&gt;&lt;use href="#c-pressed" width="100" height="100" x="5" y="110"/&gt;&lt;use href="#a" width="140" height="140" x="90" y="90"/&gt;&lt;use href="#g-pressed" width="140" height="140" x="190" y="70"/&gt;&lt;use href="#gsharp" width="140" height="140" x="250" y="50"/&gt;&lt;use href="#separator" width="140" height="140" x="350" y="116"/&gt;&lt;use href="#bflat-lever" width="140" height="140" x="350" y="230"/&gt;&lt;use href="#d-trill" width="140" height="140" x="458" y="180"/&gt;&lt;use href="#dsharp-trill" width="140" height="140" x="558" y="180"/&gt;&lt;use href="#f" width="140" height="140" x="350" y="90"/&gt;&lt;use href="#e" width="140" height="140" x="450" y="90"/&gt;&lt;use href="#d-pressed" width="140" height="140" x="550" y="90"/&gt;&lt;use href="#dsharp" width="140" height="140" x="650" y="140"/&gt;&lt;use href="#b-roller" width="140" height="140" x="700" y="135"/&gt;&lt;use href="#c-roller" width="140" height="140" x="700" y="165"/&gt;&lt;use href="#csharp-pressed" width="140" height="140" x="704" y="200"/&gt;&lt;use href="#gizmo" width="140" height="140" x="770" y="135"/&gt;&lt;/symbol&gt;</v>
      </c>
      <c r="AD33" t="str">
        <f t="shared" si="6"/>
        <v>&lt;use href="#bflat" width="140" height="140" x="40" y="230"/&gt;</v>
      </c>
      <c r="AE33" t="str">
        <f t="shared" si="7"/>
        <v>&lt;use href="#b-pressed" width="140" height="140" x="100" y="260"/&gt;</v>
      </c>
      <c r="AF33" t="str">
        <f t="shared" si="8"/>
        <v>&lt;use href="#c-pressed" width="100" height="100" x="5" y="110"/&gt;</v>
      </c>
      <c r="AG33" t="str">
        <f t="shared" si="9"/>
        <v>&lt;use href="#a" width="140" height="140" x="90" y="90"/&gt;</v>
      </c>
      <c r="AH33" t="str">
        <f t="shared" si="10"/>
        <v>&lt;use href="#g-pressed" width="140" height="140" x="190" y="70"/&gt;</v>
      </c>
      <c r="AI33" t="str">
        <f t="shared" si="11"/>
        <v>&lt;use href="#gsharp" width="140" height="140" x="250" y="50"/&gt;</v>
      </c>
      <c r="AJ33" t="str">
        <f t="shared" si="12"/>
        <v>&lt;use href="#separator" width="140" height="140" x="350" y="116"/&gt;</v>
      </c>
      <c r="AK33" t="str">
        <f t="shared" si="13"/>
        <v>&lt;use href="#bflat-lever" width="140" height="140" x="350" y="230"/&gt;</v>
      </c>
      <c r="AL33" t="str">
        <f t="shared" si="14"/>
        <v>&lt;use href="#d-trill" width="140" height="140" x="458" y="180"/&gt;</v>
      </c>
      <c r="AM33" t="str">
        <f t="shared" si="15"/>
        <v>&lt;use href="#dsharp-trill" width="140" height="140" x="558" y="180"/&gt;</v>
      </c>
      <c r="AN33" t="str">
        <f t="shared" si="16"/>
        <v>&lt;use href="#f" width="140" height="140" x="350" y="90"/&gt;</v>
      </c>
      <c r="AO33" t="str">
        <f t="shared" si="17"/>
        <v>&lt;use href="#e" width="140" height="140" x="450" y="90"/&gt;</v>
      </c>
      <c r="AP33" t="str">
        <f t="shared" si="18"/>
        <v>&lt;use href="#d-pressed" width="140" height="140" x="550" y="90"/&gt;</v>
      </c>
      <c r="AQ33" t="str">
        <f t="shared" si="19"/>
        <v>&lt;use href="#dsharp" width="140" height="140" x="650" y="140"/&gt;</v>
      </c>
      <c r="AR33" t="str">
        <f t="shared" si="20"/>
        <v>&lt;use href="#b-roller" width="140" height="140" x="700" y="135"/&gt;</v>
      </c>
      <c r="AS33" t="str">
        <f t="shared" si="21"/>
        <v>&lt;use href="#c-roller" width="140" height="140" x="700" y="165"/&gt;</v>
      </c>
      <c r="AT33" t="str">
        <f t="shared" si="22"/>
        <v>&lt;use href="#csharp-pressed" width="140" height="140" x="704" y="200"/&gt;</v>
      </c>
      <c r="AU33" t="str">
        <f t="shared" si="23"/>
        <v>&lt;use href="#gizmo" width="140" height="140" x="770" y="135"/&gt;</v>
      </c>
    </row>
    <row r="34" spans="1:47" ht="18" x14ac:dyDescent="0.25">
      <c r="A34" t="s">
        <v>11</v>
      </c>
      <c r="B34">
        <v>1</v>
      </c>
      <c r="E34">
        <v>1</v>
      </c>
      <c r="G34">
        <v>1</v>
      </c>
      <c r="H34" s="6"/>
      <c r="I34" s="6"/>
      <c r="J34" s="6"/>
      <c r="N34" s="6"/>
      <c r="O34" s="6"/>
      <c r="P34" s="6">
        <v>1</v>
      </c>
      <c r="Q34" s="6"/>
      <c r="R34">
        <v>1</v>
      </c>
      <c r="S34" s="6">
        <v>1</v>
      </c>
      <c r="V34" t="str">
        <f>IFERROR(VLOOKUP(W34,'Flute Standard Fingering'!$X$2:$X$40,2,0),IFERROR(VLOOKUP(W34,W$2:X33,2,0),"YES"))</f>
        <v>0</v>
      </c>
      <c r="W34">
        <f>IF(COUNTA(C34:U34)&gt;0,SUMPRODUCT(C34:U34,'Flute Standard Fingering'!C$2:U$2),"")</f>
        <v>0</v>
      </c>
      <c r="X34" s="7" t="str">
        <f t="shared" si="0"/>
        <v>0</v>
      </c>
      <c r="Y34" s="7" t="str">
        <f t="shared" si="1"/>
        <v>0x0000</v>
      </c>
      <c r="Z34" s="8" t="e">
        <f t="shared" si="2"/>
        <v>#VALUE!</v>
      </c>
      <c r="AA34" s="7" t="str">
        <f t="shared" si="3"/>
        <v xml:space="preserve">    "0x0000":_x000D_      filename: "fingering.svg"_x000D_      element: "0x0000"_x000D_</v>
      </c>
      <c r="AB34" s="7" t="str">
        <f t="shared" si="4"/>
        <v>&lt;use id="0x0000" href="#glyph-0"/&gt;</v>
      </c>
      <c r="AC34" t="str">
        <f t="shared" si="5"/>
        <v>&lt;symbol id="glyph-0" viewBox="0 0 1000 1000"&gt;&lt;use href="#bflat" width="140" height="140" x="40" y="230"/&gt;&lt;use href="#b" width="140" height="140" x="100" y="260"/&gt;&lt;use href="#c-pressed" width="100" height="100" x="5" y="110"/&gt;&lt;use href="#a" width="140" height="140" x="90" y="90"/&gt;&lt;use href="#g-pressed" width="140" height="140" x="190" y="70"/&gt;&lt;use href="#gsharp" width="140" height="140" x="250" y="50"/&gt;&lt;use href="#separator" width="140" height="140" x="350" y="116"/&gt;&lt;use href="#bflat-lever" width="140" height="140" x="350" y="230"/&gt;&lt;use href="#d-trill" width="140" height="140" x="458" y="180"/&gt;&lt;use href="#dsharp-trill" width="140" height="140" x="558" y="180"/&gt;&lt;use href="#f" width="140" height="140" x="350" y="90"/&gt;&lt;use href="#e" width="140" height="140" x="450" y="90"/&gt;&lt;use href="#d-pressed" width="140" height="140" x="550" y="90"/&gt;&lt;use href="#dsharp" width="140" height="140" x="650" y="140"/&gt;&lt;use href="#b-roller-pressed" width="140" height="140" x="700" y="135"/&gt;&lt;use href="#c-roller-pressed" width="140" height="140" x="700" y="165"/&gt;&lt;use href="#csharp" width="140" height="140" x="704" y="200"/&gt;&lt;use href="#gizmo" width="140" height="140" x="770" y="135"/&gt;&lt;/symbol&gt;</v>
      </c>
      <c r="AD34" t="str">
        <f t="shared" si="6"/>
        <v>&lt;use href="#bflat" width="140" height="140" x="40" y="230"/&gt;</v>
      </c>
      <c r="AE34" t="str">
        <f t="shared" si="7"/>
        <v>&lt;use href="#b" width="140" height="140" x="100" y="260"/&gt;</v>
      </c>
      <c r="AF34" t="str">
        <f t="shared" si="8"/>
        <v>&lt;use href="#c-pressed" width="100" height="100" x="5" y="110"/&gt;</v>
      </c>
      <c r="AG34" t="str">
        <f t="shared" si="9"/>
        <v>&lt;use href="#a" width="140" height="140" x="90" y="90"/&gt;</v>
      </c>
      <c r="AH34" t="str">
        <f t="shared" si="10"/>
        <v>&lt;use href="#g-pressed" width="140" height="140" x="190" y="70"/&gt;</v>
      </c>
      <c r="AI34" t="str">
        <f t="shared" si="11"/>
        <v>&lt;use href="#gsharp" width="140" height="140" x="250" y="50"/&gt;</v>
      </c>
      <c r="AJ34" t="str">
        <f t="shared" si="12"/>
        <v>&lt;use href="#separator" width="140" height="140" x="350" y="116"/&gt;</v>
      </c>
      <c r="AK34" t="str">
        <f t="shared" si="13"/>
        <v>&lt;use href="#bflat-lever" width="140" height="140" x="350" y="230"/&gt;</v>
      </c>
      <c r="AL34" t="str">
        <f t="shared" si="14"/>
        <v>&lt;use href="#d-trill" width="140" height="140" x="458" y="180"/&gt;</v>
      </c>
      <c r="AM34" t="str">
        <f t="shared" si="15"/>
        <v>&lt;use href="#dsharp-trill" width="140" height="140" x="558" y="180"/&gt;</v>
      </c>
      <c r="AN34" t="str">
        <f t="shared" si="16"/>
        <v>&lt;use href="#f" width="140" height="140" x="350" y="90"/&gt;</v>
      </c>
      <c r="AO34" t="str">
        <f t="shared" si="17"/>
        <v>&lt;use href="#e" width="140" height="140" x="450" y="90"/&gt;</v>
      </c>
      <c r="AP34" t="str">
        <f t="shared" si="18"/>
        <v>&lt;use href="#d-pressed" width="140" height="140" x="550" y="90"/&gt;</v>
      </c>
      <c r="AQ34" t="str">
        <f t="shared" si="19"/>
        <v>&lt;use href="#dsharp" width="140" height="140" x="650" y="140"/&gt;</v>
      </c>
      <c r="AR34" t="str">
        <f t="shared" si="20"/>
        <v>&lt;use href="#b-roller-pressed" width="140" height="140" x="700" y="135"/&gt;</v>
      </c>
      <c r="AS34" t="str">
        <f t="shared" si="21"/>
        <v>&lt;use href="#c-roller-pressed" width="140" height="140" x="700" y="165"/&gt;</v>
      </c>
      <c r="AT34" t="str">
        <f t="shared" si="22"/>
        <v>&lt;use href="#csharp" width="140" height="140" x="704" y="200"/&gt;</v>
      </c>
      <c r="AU34" t="str">
        <f t="shared" si="23"/>
        <v>&lt;use href="#gizmo" width="140" height="140" x="770" y="135"/&gt;</v>
      </c>
    </row>
    <row r="35" spans="1:47" ht="18" x14ac:dyDescent="0.25">
      <c r="A35" t="s">
        <v>130</v>
      </c>
      <c r="B35">
        <v>1</v>
      </c>
      <c r="F35">
        <v>1</v>
      </c>
      <c r="G35">
        <v>1</v>
      </c>
      <c r="H35">
        <v>1</v>
      </c>
      <c r="I35" s="6"/>
      <c r="J35" s="6"/>
      <c r="N35" s="6"/>
      <c r="O35">
        <v>1</v>
      </c>
      <c r="P35">
        <v>1</v>
      </c>
      <c r="Q35">
        <v>1</v>
      </c>
      <c r="T35" s="6"/>
      <c r="V35" t="str">
        <f>IFERROR(VLOOKUP(W35,'Flute Standard Fingering'!$X$2:$X$40,2,0),IFERROR(VLOOKUP(W35,W$2:X34,2,0),"YES"))</f>
        <v>0</v>
      </c>
      <c r="W35">
        <f>IF(COUNTA(C35:U35)&gt;0,SUMPRODUCT(C35:U35,'Flute Standard Fingering'!C$2:U$2),"")</f>
        <v>0</v>
      </c>
      <c r="X35" s="7" t="str">
        <f t="shared" si="0"/>
        <v>0</v>
      </c>
      <c r="Y35" s="7" t="str">
        <f t="shared" si="1"/>
        <v>0x0000</v>
      </c>
      <c r="Z35" s="8" t="e">
        <f t="shared" si="2"/>
        <v>#VALUE!</v>
      </c>
      <c r="AA35" s="7" t="str">
        <f t="shared" si="3"/>
        <v xml:space="preserve">    "0x0000":_x000D_      filename: "fingering.svg"_x000D_      element: "0x0000"_x000D_</v>
      </c>
      <c r="AB35" s="7" t="str">
        <f t="shared" si="4"/>
        <v>&lt;use id="0x0000" href="#glyph-0"/&gt;</v>
      </c>
      <c r="AC35" t="str">
        <f t="shared" si="5"/>
        <v>&lt;symbol id="glyph-0" viewBox="0 0 1000 1000"&gt;&lt;use href="#bflat" width="140" height="140" x="40" y="230"/&gt;&lt;use href="#b" width="140" height="140" x="100" y="260"/&gt;&lt;use href="#c" width="100" height="100" x="5" y="110"/&gt;&lt;use href="#a-pressed" width="140" height="140" x="90" y="90"/&gt;&lt;use href="#g-pressed" width="140" height="140" x="190" y="70"/&gt;&lt;use href="#gsharp-pressed" width="140" height="140" x="250" y="50"/&gt;&lt;use href="#separator" width="140" height="140" x="350" y="116"/&gt;&lt;use href="#bflat-lever" width="140" height="140" x="350" y="230"/&gt;&lt;use href="#d-trill" width="140" height="140" x="458" y="180"/&gt;&lt;use href="#dsharp-trill" width="140" height="140" x="558" y="180"/&gt;&lt;use href="#f" width="140" height="140" x="350" y="90"/&gt;&lt;use href="#e-pressed" width="140" height="140" x="450" y="90"/&gt;&lt;use href="#d-pressed" width="140" height="140" x="550" y="90"/&gt;&lt;use href="#dsharp-pressed" width="140" height="140" x="650" y="140"/&gt;&lt;use href="#b-roller" width="140" height="140" x="700" y="135"/&gt;&lt;use href="#c-roller" width="140" height="140" x="700" y="165"/&gt;&lt;use href="#csharp" width="140" height="140" x="704" y="200"/&gt;&lt;use href="#gizmo" width="140" height="140" x="770" y="135"/&gt;&lt;/symbol&gt;</v>
      </c>
      <c r="AD35" t="str">
        <f t="shared" si="6"/>
        <v>&lt;use href="#bflat" width="140" height="140" x="40" y="230"/&gt;</v>
      </c>
      <c r="AE35" t="str">
        <f t="shared" si="7"/>
        <v>&lt;use href="#b" width="140" height="140" x="100" y="260"/&gt;</v>
      </c>
      <c r="AF35" t="str">
        <f t="shared" si="8"/>
        <v>&lt;use href="#c" width="100" height="100" x="5" y="110"/&gt;</v>
      </c>
      <c r="AG35" t="str">
        <f t="shared" si="9"/>
        <v>&lt;use href="#a-pressed" width="140" height="140" x="90" y="90"/&gt;</v>
      </c>
      <c r="AH35" t="str">
        <f t="shared" si="10"/>
        <v>&lt;use href="#g-pressed" width="140" height="140" x="190" y="70"/&gt;</v>
      </c>
      <c r="AI35" t="str">
        <f t="shared" si="11"/>
        <v>&lt;use href="#gsharp-pressed" width="140" height="140" x="250" y="50"/&gt;</v>
      </c>
      <c r="AJ35" t="str">
        <f t="shared" si="12"/>
        <v>&lt;use href="#separator" width="140" height="140" x="350" y="116"/&gt;</v>
      </c>
      <c r="AK35" t="str">
        <f t="shared" si="13"/>
        <v>&lt;use href="#bflat-lever" width="140" height="140" x="350" y="230"/&gt;</v>
      </c>
      <c r="AL35" t="str">
        <f t="shared" si="14"/>
        <v>&lt;use href="#d-trill" width="140" height="140" x="458" y="180"/&gt;</v>
      </c>
      <c r="AM35" t="str">
        <f t="shared" si="15"/>
        <v>&lt;use href="#dsharp-trill" width="140" height="140" x="558" y="180"/&gt;</v>
      </c>
      <c r="AN35" t="str">
        <f t="shared" si="16"/>
        <v>&lt;use href="#f" width="140" height="140" x="350" y="90"/&gt;</v>
      </c>
      <c r="AO35" t="str">
        <f t="shared" si="17"/>
        <v>&lt;use href="#e-pressed" width="140" height="140" x="450" y="90"/&gt;</v>
      </c>
      <c r="AP35" t="str">
        <f t="shared" si="18"/>
        <v>&lt;use href="#d-pressed" width="140" height="140" x="550" y="90"/&gt;</v>
      </c>
      <c r="AQ35" t="str">
        <f t="shared" si="19"/>
        <v>&lt;use href="#dsharp-pressed" width="140" height="140" x="650" y="140"/&gt;</v>
      </c>
      <c r="AR35" t="str">
        <f t="shared" si="20"/>
        <v>&lt;use href="#b-roller" width="140" height="140" x="700" y="135"/&gt;</v>
      </c>
      <c r="AS35" t="str">
        <f t="shared" si="21"/>
        <v>&lt;use href="#c-roller" width="140" height="140" x="700" y="165"/&gt;</v>
      </c>
      <c r="AT35" t="str">
        <f t="shared" si="22"/>
        <v>&lt;use href="#csharp" width="140" height="140" x="704" y="200"/&gt;</v>
      </c>
      <c r="AU35" t="str">
        <f t="shared" si="23"/>
        <v>&lt;use href="#gizmo" width="140" height="140" x="770" y="135"/&gt;</v>
      </c>
    </row>
    <row r="36" spans="1:47" ht="18" x14ac:dyDescent="0.25">
      <c r="A36" t="s">
        <v>10</v>
      </c>
      <c r="B36">
        <v>1</v>
      </c>
      <c r="D36">
        <v>1</v>
      </c>
      <c r="E36" s="6"/>
      <c r="F36">
        <v>1</v>
      </c>
      <c r="G36" s="6"/>
      <c r="H36" s="6"/>
      <c r="I36" s="6"/>
      <c r="J36" s="6"/>
      <c r="N36">
        <v>1</v>
      </c>
      <c r="O36" s="6"/>
      <c r="P36" s="6"/>
      <c r="Q36" s="6"/>
      <c r="S36">
        <v>1</v>
      </c>
      <c r="T36">
        <v>1</v>
      </c>
      <c r="V36" t="str">
        <f>IFERROR(VLOOKUP(W36,'Flute Standard Fingering'!$X$2:$X$40,2,0),IFERROR(VLOOKUP(W36,W$2:X35,2,0),"YES"))</f>
        <v>0</v>
      </c>
      <c r="W36">
        <f>IF(COUNTA(C36:U36)&gt;0,SUMPRODUCT(C36:U36,'Flute Standard Fingering'!C$2:U$2),"")</f>
        <v>0</v>
      </c>
      <c r="X36" s="7" t="str">
        <f t="shared" si="0"/>
        <v>0</v>
      </c>
      <c r="Y36" s="7" t="str">
        <f t="shared" si="1"/>
        <v>0x0000</v>
      </c>
      <c r="Z36" s="8" t="e">
        <f t="shared" si="2"/>
        <v>#VALUE!</v>
      </c>
      <c r="AA36" s="7" t="str">
        <f t="shared" si="3"/>
        <v xml:space="preserve">    "0x0000":_x000D_      filename: "fingering.svg"_x000D_      element: "0x0000"_x000D_</v>
      </c>
      <c r="AB36" s="7" t="str">
        <f t="shared" si="4"/>
        <v>&lt;use id="0x0000" href="#glyph-0"/&gt;</v>
      </c>
      <c r="AC36" t="str">
        <f t="shared" si="5"/>
        <v>&lt;symbol id="glyph-0" viewBox="0 0 1000 1000"&gt;&lt;use href="#bflat" width="140" height="140" x="40" y="230"/&gt;&lt;use href="#b-pressed" width="140" height="140" x="100" y="260"/&gt;&lt;use href="#c" width="100" height="100" x="5" y="110"/&gt;&lt;use href="#a-pressed" width="140" height="140" x="90" y="90"/&gt;&lt;use href="#g" width="140" height="140" x="190" y="70"/&gt;&lt;use href="#gsharp" width="140" height="140" x="250" y="50"/&gt;&lt;use href="#separator" width="140" height="140" x="350" y="116"/&gt;&lt;use href="#bflat-lever" width="140" height="140" x="350" y="230"/&gt;&lt;use href="#d-trill" width="140" height="140" x="458" y="180"/&gt;&lt;use href="#dsharp-trill" width="140" height="140" x="558" y="180"/&gt;&lt;use href="#f-pressed" width="140" height="140" x="350" y="90"/&gt;&lt;use href="#e" width="140" height="140" x="450" y="90"/&gt;&lt;use href="#d" width="140" height="140" x="550" y="90"/&gt;&lt;use href="#dsharp" width="140" height="140" x="650" y="140"/&gt;&lt;use href="#b-roller" width="140" height="140" x="700" y="135"/&gt;&lt;use href="#c-roller-pressed" width="140" height="140" x="700" y="165"/&gt;&lt;use href="#csharp-pressed" width="140" height="140" x="704" y="200"/&gt;&lt;use href="#gizmo" width="140" height="140" x="770" y="135"/&gt;&lt;/symbol&gt;</v>
      </c>
      <c r="AD36" t="str">
        <f t="shared" si="6"/>
        <v>&lt;use href="#bflat" width="140" height="140" x="40" y="230"/&gt;</v>
      </c>
      <c r="AE36" t="str">
        <f t="shared" si="7"/>
        <v>&lt;use href="#b-pressed" width="140" height="140" x="100" y="260"/&gt;</v>
      </c>
      <c r="AF36" t="str">
        <f t="shared" si="8"/>
        <v>&lt;use href="#c" width="100" height="100" x="5" y="110"/&gt;</v>
      </c>
      <c r="AG36" t="str">
        <f t="shared" si="9"/>
        <v>&lt;use href="#a-pressed" width="140" height="140" x="90" y="90"/&gt;</v>
      </c>
      <c r="AH36" t="str">
        <f t="shared" si="10"/>
        <v>&lt;use href="#g" width="140" height="140" x="190" y="70"/&gt;</v>
      </c>
      <c r="AI36" t="str">
        <f t="shared" si="11"/>
        <v>&lt;use href="#gsharp" width="140" height="140" x="250" y="50"/&gt;</v>
      </c>
      <c r="AJ36" t="str">
        <f t="shared" si="12"/>
        <v>&lt;use href="#separator" width="140" height="140" x="350" y="116"/&gt;</v>
      </c>
      <c r="AK36" t="str">
        <f t="shared" si="13"/>
        <v>&lt;use href="#bflat-lever" width="140" height="140" x="350" y="230"/&gt;</v>
      </c>
      <c r="AL36" t="str">
        <f t="shared" si="14"/>
        <v>&lt;use href="#d-trill" width="140" height="140" x="458" y="180"/&gt;</v>
      </c>
      <c r="AM36" t="str">
        <f t="shared" si="15"/>
        <v>&lt;use href="#dsharp-trill" width="140" height="140" x="558" y="180"/&gt;</v>
      </c>
      <c r="AN36" t="str">
        <f t="shared" si="16"/>
        <v>&lt;use href="#f-pressed" width="140" height="140" x="350" y="90"/&gt;</v>
      </c>
      <c r="AO36" t="str">
        <f t="shared" si="17"/>
        <v>&lt;use href="#e" width="140" height="140" x="450" y="90"/&gt;</v>
      </c>
      <c r="AP36" t="str">
        <f t="shared" si="18"/>
        <v>&lt;use href="#d" width="140" height="140" x="550" y="90"/&gt;</v>
      </c>
      <c r="AQ36" t="str">
        <f t="shared" si="19"/>
        <v>&lt;use href="#dsharp" width="140" height="140" x="650" y="140"/&gt;</v>
      </c>
      <c r="AR36" t="str">
        <f t="shared" si="20"/>
        <v>&lt;use href="#b-roller" width="140" height="140" x="700" y="135"/&gt;</v>
      </c>
      <c r="AS36" t="str">
        <f t="shared" si="21"/>
        <v>&lt;use href="#c-roller-pressed" width="140" height="140" x="700" y="165"/&gt;</v>
      </c>
      <c r="AT36" t="str">
        <f t="shared" si="22"/>
        <v>&lt;use href="#csharp-pressed" width="140" height="140" x="704" y="200"/&gt;</v>
      </c>
      <c r="AU36" t="str">
        <f t="shared" si="23"/>
        <v>&lt;use href="#gizmo" width="140" height="140" x="770" y="135"/&gt;</v>
      </c>
    </row>
    <row r="37" spans="1:47" ht="18" x14ac:dyDescent="0.25">
      <c r="A37" t="s">
        <v>131</v>
      </c>
      <c r="B37">
        <v>1</v>
      </c>
      <c r="C37">
        <v>1</v>
      </c>
      <c r="E37" s="6">
        <v>1</v>
      </c>
      <c r="G37" s="6">
        <v>1</v>
      </c>
      <c r="H37" s="6"/>
      <c r="I37" s="6"/>
      <c r="J37" s="6"/>
      <c r="L37">
        <v>1</v>
      </c>
      <c r="O37" s="6"/>
      <c r="P37" s="6">
        <v>1</v>
      </c>
      <c r="Q37" s="6"/>
      <c r="V37" t="str">
        <f>IFERROR(VLOOKUP(W37,'Flute Standard Fingering'!$X$2:$X$40,2,0),IFERROR(VLOOKUP(W37,W$2:X36,2,0),"YES"))</f>
        <v>0</v>
      </c>
      <c r="W37">
        <f>IF(COUNTA(C37:U37)&gt;0,SUMPRODUCT(C37:U37,'Flute Standard Fingering'!C$2:U$2),"")</f>
        <v>0</v>
      </c>
      <c r="X37" s="7" t="str">
        <f t="shared" si="0"/>
        <v>0</v>
      </c>
      <c r="Y37" s="7" t="str">
        <f t="shared" si="1"/>
        <v>0x0000</v>
      </c>
      <c r="Z37" s="8" t="e">
        <f t="shared" si="2"/>
        <v>#VALUE!</v>
      </c>
      <c r="AA37" s="7" t="str">
        <f t="shared" si="3"/>
        <v xml:space="preserve">    "0x0000":_x000D_      filename: "fingering.svg"_x000D_      element: "0x0000"_x000D_</v>
      </c>
      <c r="AB37" s="7" t="str">
        <f t="shared" si="4"/>
        <v>&lt;use id="0x0000" href="#glyph-0"/&gt;</v>
      </c>
      <c r="AC37" t="str">
        <f t="shared" si="5"/>
        <v>&lt;symbol id="glyph-0" viewBox="0 0 1000 1000"&gt;&lt;use href="#bflat-pressed" width="140" height="140" x="40" y="230"/&gt;&lt;use href="#b" width="140" height="140" x="100" y="260"/&gt;&lt;use href="#c-pressed" width="100" height="100" x="5" y="110"/&gt;&lt;use href="#a" width="140" height="140" x="90" y="90"/&gt;&lt;use href="#g-pressed" width="140" height="140" x="190" y="70"/&gt;&lt;use href="#gsharp" width="140" height="140" x="250" y="50"/&gt;&lt;use href="#separator" width="140" height="140" x="350" y="116"/&gt;&lt;use href="#bflat-lever" width="140" height="140" x="350" y="230"/&gt;&lt;use href="#d-trill-pressed" width="140" height="140" x="458" y="180"/&gt;&lt;use href="#dsharp-trill" width="140" height="140" x="558" y="180"/&gt;&lt;use href="#f" width="140" height="140" x="350" y="90"/&gt;&lt;use href="#e" width="140" height="140" x="450" y="90"/&gt;&lt;use href="#d-pressed" width="140" height="140" x="550" y="90"/&gt;&lt;use href="#dsharp" width="140" height="140" x="650" y="140"/&gt;&lt;use href="#b-roller" width="140" height="140" x="700" y="135"/&gt;&lt;use href="#c-roller" width="140" height="140" x="700" y="165"/&gt;&lt;use href="#csharp" width="140" height="140" x="704" y="200"/&gt;&lt;use href="#gizmo" width="140" height="140" x="770" y="135"/&gt;&lt;/symbol&gt;</v>
      </c>
      <c r="AD37" t="str">
        <f t="shared" si="6"/>
        <v>&lt;use href="#bflat-pressed" width="140" height="140" x="40" y="230"/&gt;</v>
      </c>
      <c r="AE37" t="str">
        <f t="shared" si="7"/>
        <v>&lt;use href="#b" width="140" height="140" x="100" y="260"/&gt;</v>
      </c>
      <c r="AF37" t="str">
        <f t="shared" si="8"/>
        <v>&lt;use href="#c-pressed" width="100" height="100" x="5" y="110"/&gt;</v>
      </c>
      <c r="AG37" t="str">
        <f t="shared" si="9"/>
        <v>&lt;use href="#a" width="140" height="140" x="90" y="90"/&gt;</v>
      </c>
      <c r="AH37" t="str">
        <f t="shared" si="10"/>
        <v>&lt;use href="#g-pressed" width="140" height="140" x="190" y="70"/&gt;</v>
      </c>
      <c r="AI37" t="str">
        <f t="shared" si="11"/>
        <v>&lt;use href="#gsharp" width="140" height="140" x="250" y="50"/&gt;</v>
      </c>
      <c r="AJ37" t="str">
        <f t="shared" si="12"/>
        <v>&lt;use href="#separator" width="140" height="140" x="350" y="116"/&gt;</v>
      </c>
      <c r="AK37" t="str">
        <f t="shared" si="13"/>
        <v>&lt;use href="#bflat-lever" width="140" height="140" x="350" y="230"/&gt;</v>
      </c>
      <c r="AL37" t="str">
        <f t="shared" si="14"/>
        <v>&lt;use href="#d-trill-pressed" width="140" height="140" x="458" y="180"/&gt;</v>
      </c>
      <c r="AM37" t="str">
        <f t="shared" si="15"/>
        <v>&lt;use href="#dsharp-trill" width="140" height="140" x="558" y="180"/&gt;</v>
      </c>
      <c r="AN37" t="str">
        <f t="shared" si="16"/>
        <v>&lt;use href="#f" width="140" height="140" x="350" y="90"/&gt;</v>
      </c>
      <c r="AO37" t="str">
        <f t="shared" si="17"/>
        <v>&lt;use href="#e" width="140" height="140" x="450" y="90"/&gt;</v>
      </c>
      <c r="AP37" t="str">
        <f t="shared" si="18"/>
        <v>&lt;use href="#d-pressed" width="140" height="140" x="550" y="90"/&gt;</v>
      </c>
      <c r="AQ37" t="str">
        <f t="shared" si="19"/>
        <v>&lt;use href="#dsharp" width="140" height="140" x="650" y="140"/&gt;</v>
      </c>
      <c r="AR37" t="str">
        <f t="shared" si="20"/>
        <v>&lt;use href="#b-roller" width="140" height="140" x="700" y="135"/&gt;</v>
      </c>
      <c r="AS37" t="str">
        <f t="shared" si="21"/>
        <v>&lt;use href="#c-roller" width="140" height="140" x="700" y="165"/&gt;</v>
      </c>
      <c r="AT37" t="str">
        <f t="shared" si="22"/>
        <v>&lt;use href="#csharp" width="140" height="140" x="704" y="200"/&gt;</v>
      </c>
      <c r="AU37" t="str">
        <f t="shared" si="23"/>
        <v>&lt;use href="#gizmo" width="140" height="140" x="770" y="135"/&gt;</v>
      </c>
    </row>
    <row r="38" spans="1:47" ht="18" x14ac:dyDescent="0.25">
      <c r="A38" t="s">
        <v>9</v>
      </c>
      <c r="B38">
        <v>1</v>
      </c>
      <c r="D38">
        <v>1</v>
      </c>
      <c r="E38" s="6">
        <v>1</v>
      </c>
      <c r="G38" s="6">
        <v>1</v>
      </c>
      <c r="H38" s="6"/>
      <c r="I38" s="6"/>
      <c r="J38" s="6"/>
      <c r="L38">
        <v>1</v>
      </c>
      <c r="M38">
        <v>1</v>
      </c>
      <c r="O38" s="6"/>
      <c r="P38" s="6">
        <v>1</v>
      </c>
      <c r="Q38" s="6">
        <v>1</v>
      </c>
      <c r="V38" t="str">
        <f>IFERROR(VLOOKUP(W38,'Flute Standard Fingering'!$X$2:$X$40,2,0),IFERROR(VLOOKUP(W38,W$2:X37,2,0),"YES"))</f>
        <v>0</v>
      </c>
      <c r="W38">
        <f>IF(COUNTA(C38:U38)&gt;0,SUMPRODUCT(C38:U38,'Flute Standard Fingering'!C$2:U$2),"")</f>
        <v>0</v>
      </c>
      <c r="X38" s="7" t="str">
        <f t="shared" si="0"/>
        <v>0</v>
      </c>
      <c r="Y38" s="7" t="str">
        <f t="shared" si="1"/>
        <v>0x0000</v>
      </c>
      <c r="Z38" s="8" t="e">
        <f t="shared" si="2"/>
        <v>#VALUE!</v>
      </c>
      <c r="AA38" s="7" t="str">
        <f t="shared" si="3"/>
        <v xml:space="preserve">    "0x0000":_x000D_      filename: "fingering.svg"_x000D_      element: "0x0000"_x000D_</v>
      </c>
      <c r="AB38" s="7" t="str">
        <f t="shared" si="4"/>
        <v>&lt;use id="0x0000" href="#glyph-0"/&gt;</v>
      </c>
      <c r="AC38" t="str">
        <f t="shared" si="5"/>
        <v>&lt;symbol id="glyph-0" viewBox="0 0 1000 1000"&gt;&lt;use href="#bflat" width="140" height="140" x="40" y="230"/&gt;&lt;use href="#b-pressed" width="140" height="140" x="100" y="260"/&gt;&lt;use href="#c-pressed" width="100" height="100" x="5" y="110"/&gt;&lt;use href="#a" width="140" height="140" x="90" y="90"/&gt;&lt;use href="#g-pressed" width="140" height="140" x="190" y="70"/&gt;&lt;use href="#gsharp" width="140" height="140" x="250" y="50"/&gt;&lt;use href="#separator" width="140" height="140" x="350" y="116"/&gt;&lt;use href="#bflat-lever" width="140" height="140" x="350" y="230"/&gt;&lt;use href="#d-trill-pressed" width="140" height="140" x="458" y="180"/&gt;&lt;use href="#dsharp-trill-pressed" width="140" height="140" x="558" y="180"/&gt;&lt;use href="#f" width="140" height="140" x="350" y="90"/&gt;&lt;use href="#e" width="140" height="140" x="450" y="90"/&gt;&lt;use href="#d-pressed" width="140" height="140" x="550" y="90"/&gt;&lt;use href="#dsharp-pressed" width="140" height="140" x="650" y="140"/&gt;&lt;use href="#b-roller" width="140" height="140" x="700" y="135"/&gt;&lt;use href="#c-roller" width="140" height="140" x="700" y="165"/&gt;&lt;use href="#csharp" width="140" height="140" x="704" y="200"/&gt;&lt;use href="#gizmo" width="140" height="140" x="770" y="135"/&gt;&lt;/symbol&gt;</v>
      </c>
      <c r="AD38" t="str">
        <f t="shared" si="6"/>
        <v>&lt;use href="#bflat" width="140" height="140" x="40" y="230"/&gt;</v>
      </c>
      <c r="AE38" t="str">
        <f t="shared" si="7"/>
        <v>&lt;use href="#b-pressed" width="140" height="140" x="100" y="260"/&gt;</v>
      </c>
      <c r="AF38" t="str">
        <f t="shared" si="8"/>
        <v>&lt;use href="#c-pressed" width="100" height="100" x="5" y="110"/&gt;</v>
      </c>
      <c r="AG38" t="str">
        <f t="shared" si="9"/>
        <v>&lt;use href="#a" width="140" height="140" x="90" y="90"/&gt;</v>
      </c>
      <c r="AH38" t="str">
        <f t="shared" si="10"/>
        <v>&lt;use href="#g-pressed" width="140" height="140" x="190" y="70"/&gt;</v>
      </c>
      <c r="AI38" t="str">
        <f t="shared" si="11"/>
        <v>&lt;use href="#gsharp" width="140" height="140" x="250" y="50"/&gt;</v>
      </c>
      <c r="AJ38" t="str">
        <f t="shared" si="12"/>
        <v>&lt;use href="#separator" width="140" height="140" x="350" y="116"/&gt;</v>
      </c>
      <c r="AK38" t="str">
        <f t="shared" si="13"/>
        <v>&lt;use href="#bflat-lever" width="140" height="140" x="350" y="230"/&gt;</v>
      </c>
      <c r="AL38" t="str">
        <f t="shared" si="14"/>
        <v>&lt;use href="#d-trill-pressed" width="140" height="140" x="458" y="180"/&gt;</v>
      </c>
      <c r="AM38" t="str">
        <f t="shared" si="15"/>
        <v>&lt;use href="#dsharp-trill-pressed" width="140" height="140" x="558" y="180"/&gt;</v>
      </c>
      <c r="AN38" t="str">
        <f t="shared" si="16"/>
        <v>&lt;use href="#f" width="140" height="140" x="350" y="90"/&gt;</v>
      </c>
      <c r="AO38" t="str">
        <f t="shared" si="17"/>
        <v>&lt;use href="#e" width="140" height="140" x="450" y="90"/&gt;</v>
      </c>
      <c r="AP38" t="str">
        <f t="shared" si="18"/>
        <v>&lt;use href="#d-pressed" width="140" height="140" x="550" y="90"/&gt;</v>
      </c>
      <c r="AQ38" t="str">
        <f t="shared" si="19"/>
        <v>&lt;use href="#dsharp-pressed" width="140" height="140" x="650" y="140"/&gt;</v>
      </c>
      <c r="AR38" t="str">
        <f t="shared" si="20"/>
        <v>&lt;use href="#b-roller" width="140" height="140" x="700" y="135"/&gt;</v>
      </c>
      <c r="AS38" t="str">
        <f t="shared" si="21"/>
        <v>&lt;use href="#c-roller" width="140" height="140" x="700" y="165"/&gt;</v>
      </c>
      <c r="AT38" t="str">
        <f t="shared" si="22"/>
        <v>&lt;use href="#csharp" width="140" height="140" x="704" y="200"/&gt;</v>
      </c>
      <c r="AU38" t="str">
        <f t="shared" si="23"/>
        <v>&lt;use href="#gizmo" width="140" height="140" x="770" y="135"/&gt;</v>
      </c>
    </row>
    <row r="39" spans="1:47" ht="18" x14ac:dyDescent="0.25">
      <c r="A39" t="s">
        <v>29</v>
      </c>
      <c r="B39">
        <v>1</v>
      </c>
      <c r="E39" s="6">
        <v>1</v>
      </c>
      <c r="F39">
        <v>1</v>
      </c>
      <c r="G39" s="6">
        <v>1</v>
      </c>
      <c r="H39" s="6">
        <v>1</v>
      </c>
      <c r="I39" s="6"/>
      <c r="J39" s="6"/>
      <c r="M39">
        <v>1</v>
      </c>
      <c r="N39">
        <v>1</v>
      </c>
      <c r="O39" s="6">
        <v>1</v>
      </c>
      <c r="P39" s="6"/>
      <c r="Q39" s="6"/>
      <c r="V39" t="str">
        <f>IFERROR(VLOOKUP(W39,'Flute Standard Fingering'!$X$2:$X$40,2,0),IFERROR(VLOOKUP(W39,W$2:X38,2,0),"YES"))</f>
        <v>0</v>
      </c>
      <c r="W39">
        <f>IF(COUNTA(C39:U39)&gt;0,SUMPRODUCT(C39:U39,'Flute Standard Fingering'!C$2:U$2),"")</f>
        <v>0</v>
      </c>
      <c r="X39" s="7" t="str">
        <f t="shared" si="0"/>
        <v>0</v>
      </c>
      <c r="Y39" s="7" t="str">
        <f t="shared" si="1"/>
        <v>0x0000</v>
      </c>
      <c r="Z39" s="8" t="e">
        <f t="shared" si="2"/>
        <v>#VALUE!</v>
      </c>
      <c r="AA39" s="7" t="str">
        <f t="shared" si="3"/>
        <v xml:space="preserve">    "0x0000":_x000D_      filename: "fingering.svg"_x000D_      element: "0x0000"_x000D_</v>
      </c>
      <c r="AB39" s="7" t="str">
        <f t="shared" si="4"/>
        <v>&lt;use id="0x0000" href="#glyph-0"/&gt;</v>
      </c>
      <c r="AC39" t="str">
        <f t="shared" si="5"/>
        <v>&lt;symbol id="glyph-0" viewBox="0 0 1000 1000"&gt;&lt;use href="#bflat" width="140" height="140" x="40" y="230"/&gt;&lt;use href="#b" width="140" height="140" x="100" y="260"/&gt;&lt;use href="#c-pressed" width="100" height="100" x="5" y="110"/&gt;&lt;use href="#a-pressed" width="140" height="140" x="90" y="90"/&gt;&lt;use href="#g-pressed" width="140" height="140" x="190" y="70"/&gt;&lt;use href="#gsharp-pressed" width="140" height="140" x="250" y="50"/&gt;&lt;use href="#separator" width="140" height="140" x="350" y="116"/&gt;&lt;use href="#bflat-lever" width="140" height="140" x="350" y="230"/&gt;&lt;use href="#d-trill" width="140" height="140" x="458" y="180"/&gt;&lt;use href="#dsharp-trill-pressed" width="140" height="140" x="558" y="180"/&gt;&lt;use href="#f-pressed" width="140" height="140" x="350" y="90"/&gt;&lt;use href="#e-pressed" width="140" height="140" x="450" y="90"/&gt;&lt;use href="#d" width="140" height="140" x="550" y="90"/&gt;&lt;use href="#dsharp" width="140" height="140" x="650" y="140"/&gt;&lt;use href="#b-roller" width="140" height="140" x="700" y="135"/&gt;&lt;use href="#c-roller" width="140" height="140" x="700" y="165"/&gt;&lt;use href="#csharp" width="140" height="140" x="704" y="200"/&gt;&lt;use href="#gizmo" width="140" height="140" x="770" y="135"/&gt;&lt;/symbol&gt;</v>
      </c>
      <c r="AD39" t="str">
        <f t="shared" si="6"/>
        <v>&lt;use href="#bflat" width="140" height="140" x="40" y="230"/&gt;</v>
      </c>
      <c r="AE39" t="str">
        <f t="shared" si="7"/>
        <v>&lt;use href="#b" width="140" height="140" x="100" y="260"/&gt;</v>
      </c>
      <c r="AF39" t="str">
        <f t="shared" si="8"/>
        <v>&lt;use href="#c-pressed" width="100" height="100" x="5" y="110"/&gt;</v>
      </c>
      <c r="AG39" t="str">
        <f t="shared" si="9"/>
        <v>&lt;use href="#a-pressed" width="140" height="140" x="90" y="90"/&gt;</v>
      </c>
      <c r="AH39" t="str">
        <f t="shared" si="10"/>
        <v>&lt;use href="#g-pressed" width="140" height="140" x="190" y="70"/&gt;</v>
      </c>
      <c r="AI39" t="str">
        <f t="shared" si="11"/>
        <v>&lt;use href="#gsharp-pressed" width="140" height="140" x="250" y="50"/&gt;</v>
      </c>
      <c r="AJ39" t="str">
        <f t="shared" si="12"/>
        <v>&lt;use href="#separator" width="140" height="140" x="350" y="116"/&gt;</v>
      </c>
      <c r="AK39" t="str">
        <f t="shared" si="13"/>
        <v>&lt;use href="#bflat-lever" width="140" height="140" x="350" y="230"/&gt;</v>
      </c>
      <c r="AL39" t="str">
        <f t="shared" si="14"/>
        <v>&lt;use href="#d-trill" width="140" height="140" x="458" y="180"/&gt;</v>
      </c>
      <c r="AM39" t="str">
        <f t="shared" si="15"/>
        <v>&lt;use href="#dsharp-trill-pressed" width="140" height="140" x="558" y="180"/&gt;</v>
      </c>
      <c r="AN39" t="str">
        <f t="shared" si="16"/>
        <v>&lt;use href="#f-pressed" width="140" height="140" x="350" y="90"/&gt;</v>
      </c>
      <c r="AO39" t="str">
        <f t="shared" si="17"/>
        <v>&lt;use href="#e-pressed" width="140" height="140" x="450" y="90"/&gt;</v>
      </c>
      <c r="AP39" t="str">
        <f t="shared" si="18"/>
        <v>&lt;use href="#d" width="140" height="140" x="550" y="90"/&gt;</v>
      </c>
      <c r="AQ39" t="str">
        <f t="shared" si="19"/>
        <v>&lt;use href="#dsharp" width="140" height="140" x="650" y="140"/&gt;</v>
      </c>
      <c r="AR39" t="str">
        <f t="shared" si="20"/>
        <v>&lt;use href="#b-roller" width="140" height="140" x="700" y="135"/&gt;</v>
      </c>
      <c r="AS39" t="str">
        <f t="shared" si="21"/>
        <v>&lt;use href="#c-roller" width="140" height="140" x="700" y="165"/&gt;</v>
      </c>
      <c r="AT39" t="str">
        <f t="shared" si="22"/>
        <v>&lt;use href="#csharp" width="140" height="140" x="704" y="200"/&gt;</v>
      </c>
      <c r="AU39" t="str">
        <f t="shared" si="23"/>
        <v>&lt;use href="#gizmo" width="140" height="140" x="770" y="135"/&gt;</v>
      </c>
    </row>
    <row r="40" spans="1:47" ht="18" x14ac:dyDescent="0.25">
      <c r="A40" t="s">
        <v>29</v>
      </c>
      <c r="B40">
        <v>2</v>
      </c>
      <c r="E40" s="6">
        <v>1</v>
      </c>
      <c r="F40">
        <v>1</v>
      </c>
      <c r="G40" s="6">
        <v>1</v>
      </c>
      <c r="H40" s="6">
        <v>1</v>
      </c>
      <c r="I40" s="6"/>
      <c r="J40" s="6"/>
      <c r="N40">
        <v>1</v>
      </c>
      <c r="O40" s="6"/>
      <c r="P40" s="6"/>
      <c r="Q40" s="6"/>
      <c r="U40">
        <v>1</v>
      </c>
      <c r="V40" t="str">
        <f>IFERROR(VLOOKUP(W40,'Flute Standard Fingering'!$X$2:$X$40,2,0),IFERROR(VLOOKUP(W40,W$2:X39,2,0),"YES"))</f>
        <v>0</v>
      </c>
      <c r="W40">
        <f>IF(COUNTA(C40:U40)&gt;0,SUMPRODUCT(C40:U40,'Flute Standard Fingering'!C$2:U$2),"")</f>
        <v>0</v>
      </c>
      <c r="X40" s="7" t="str">
        <f t="shared" si="0"/>
        <v>0</v>
      </c>
      <c r="Y40" s="7" t="str">
        <f t="shared" si="1"/>
        <v>0x0000</v>
      </c>
      <c r="Z40" s="8" t="e">
        <f t="shared" si="2"/>
        <v>#VALUE!</v>
      </c>
      <c r="AA40" s="7" t="str">
        <f t="shared" si="3"/>
        <v xml:space="preserve">    "0x0000":_x000D_      filename: "fingering.svg"_x000D_      element: "0x0000"_x000D_</v>
      </c>
      <c r="AB40" s="7" t="str">
        <f t="shared" si="4"/>
        <v>&lt;use id="0x0000" href="#glyph-0"/&gt;</v>
      </c>
      <c r="AC40" t="str">
        <f t="shared" si="5"/>
        <v>&lt;symbol id="glyph-0" viewBox="0 0 1000 1000"&gt;&lt;use href="#bflat" width="140" height="140" x="40" y="230"/&gt;&lt;use href="#b" width="140" height="140" x="100" y="260"/&gt;&lt;use href="#c-pressed" width="100" height="100" x="5" y="110"/&gt;&lt;use href="#a-pressed" width="140" height="140" x="90" y="90"/&gt;&lt;use href="#g-pressed" width="140" height="140" x="190" y="70"/&gt;&lt;use href="#gsharp-pressed" width="140" height="140" x="250" y="50"/&gt;&lt;use href="#separator" width="140" height="140" x="350" y="116"/&gt;&lt;use href="#bflat-lever" width="140" height="140" x="350" y="230"/&gt;&lt;use href="#d-trill" width="140" height="140" x="458" y="180"/&gt;&lt;use href="#dsharp-trill" width="140" height="140" x="558" y="180"/&gt;&lt;use href="#f-pressed" width="140" height="140" x="350" y="90"/&gt;&lt;use href="#e" width="140" height="140" x="450" y="90"/&gt;&lt;use href="#d" width="140" height="140" x="550" y="90"/&gt;&lt;use href="#dsharp" width="140" height="140" x="650" y="140"/&gt;&lt;use href="#b-roller" width="140" height="140" x="700" y="135"/&gt;&lt;use href="#c-roller" width="140" height="140" x="700" y="165"/&gt;&lt;use href="#csharp" width="140" height="140" x="704" y="200"/&gt;&lt;use href="#gizmo-pressed" width="140" height="140" x="770" y="135"/&gt;&lt;/symbol&gt;</v>
      </c>
      <c r="AD40" t="str">
        <f t="shared" si="6"/>
        <v>&lt;use href="#bflat" width="140" height="140" x="40" y="230"/&gt;</v>
      </c>
      <c r="AE40" t="str">
        <f t="shared" si="7"/>
        <v>&lt;use href="#b" width="140" height="140" x="100" y="260"/&gt;</v>
      </c>
      <c r="AF40" t="str">
        <f t="shared" si="8"/>
        <v>&lt;use href="#c-pressed" width="100" height="100" x="5" y="110"/&gt;</v>
      </c>
      <c r="AG40" t="str">
        <f t="shared" si="9"/>
        <v>&lt;use href="#a-pressed" width="140" height="140" x="90" y="90"/&gt;</v>
      </c>
      <c r="AH40" t="str">
        <f t="shared" si="10"/>
        <v>&lt;use href="#g-pressed" width="140" height="140" x="190" y="70"/&gt;</v>
      </c>
      <c r="AI40" t="str">
        <f t="shared" si="11"/>
        <v>&lt;use href="#gsharp-pressed" width="140" height="140" x="250" y="50"/&gt;</v>
      </c>
      <c r="AJ40" t="str">
        <f t="shared" si="12"/>
        <v>&lt;use href="#separator" width="140" height="140" x="350" y="116"/&gt;</v>
      </c>
      <c r="AK40" t="str">
        <f t="shared" si="13"/>
        <v>&lt;use href="#bflat-lever" width="140" height="140" x="350" y="230"/&gt;</v>
      </c>
      <c r="AL40" t="str">
        <f t="shared" si="14"/>
        <v>&lt;use href="#d-trill" width="140" height="140" x="458" y="180"/&gt;</v>
      </c>
      <c r="AM40" t="str">
        <f t="shared" si="15"/>
        <v>&lt;use href="#dsharp-trill" width="140" height="140" x="558" y="180"/&gt;</v>
      </c>
      <c r="AN40" t="str">
        <f t="shared" si="16"/>
        <v>&lt;use href="#f-pressed" width="140" height="140" x="350" y="90"/&gt;</v>
      </c>
      <c r="AO40" t="str">
        <f t="shared" si="17"/>
        <v>&lt;use href="#e" width="140" height="140" x="450" y="90"/&gt;</v>
      </c>
      <c r="AP40" t="str">
        <f t="shared" si="18"/>
        <v>&lt;use href="#d" width="140" height="140" x="550" y="90"/&gt;</v>
      </c>
      <c r="AQ40" t="str">
        <f t="shared" si="19"/>
        <v>&lt;use href="#dsharp" width="140" height="140" x="650" y="140"/&gt;</v>
      </c>
      <c r="AR40" t="str">
        <f t="shared" si="20"/>
        <v>&lt;use href="#b-roller" width="140" height="140" x="700" y="135"/&gt;</v>
      </c>
      <c r="AS40" t="str">
        <f t="shared" si="21"/>
        <v>&lt;use href="#c-roller" width="140" height="140" x="700" y="165"/&gt;</v>
      </c>
      <c r="AT40" t="str">
        <f t="shared" si="22"/>
        <v>&lt;use href="#csharp" width="140" height="140" x="704" y="200"/&gt;</v>
      </c>
      <c r="AU40" t="str">
        <f t="shared" si="23"/>
        <v>&lt;use href="#gizmo-pressed" width="140" height="140" x="770" y="135"/&gt;</v>
      </c>
    </row>
    <row r="41" spans="1:47" ht="18" x14ac:dyDescent="0.25">
      <c r="A41" t="s">
        <v>132</v>
      </c>
      <c r="B41">
        <v>1</v>
      </c>
      <c r="F41">
        <v>1</v>
      </c>
      <c r="I41" s="6"/>
      <c r="J41" s="6"/>
      <c r="N41">
        <v>1</v>
      </c>
      <c r="P41">
        <v>1</v>
      </c>
      <c r="S41">
        <v>1</v>
      </c>
      <c r="T41">
        <v>1</v>
      </c>
      <c r="V41" t="str">
        <f>IFERROR(VLOOKUP(W41,'Flute Standard Fingering'!$X$2:$X$40,2,0),IFERROR(VLOOKUP(W41,W$2:X40,2,0),"YES"))</f>
        <v>0</v>
      </c>
      <c r="W41">
        <f>IF(COUNTA(C41:U41)&gt;0,SUMPRODUCT(C41:U41,'Flute Standard Fingering'!C$2:U$2),"")</f>
        <v>0</v>
      </c>
      <c r="X41" s="7" t="str">
        <f t="shared" si="0"/>
        <v>0</v>
      </c>
      <c r="Y41" s="7" t="str">
        <f t="shared" si="1"/>
        <v>0x0000</v>
      </c>
      <c r="Z41" s="8" t="e">
        <f t="shared" si="2"/>
        <v>#VALUE!</v>
      </c>
      <c r="AA41" s="7" t="str">
        <f t="shared" si="3"/>
        <v xml:space="preserve">    "0x0000":_x000D_      filename: "fingering.svg"_x000D_      element: "0x0000"_x000D_</v>
      </c>
      <c r="AB41" s="7" t="str">
        <f t="shared" si="4"/>
        <v>&lt;use id="0x0000" href="#glyph-0"/&gt;</v>
      </c>
      <c r="AC41" t="str">
        <f t="shared" si="5"/>
        <v>&lt;symbol id="glyph-0" viewBox="0 0 1000 1000"&gt;&lt;use href="#bflat" width="140" height="140" x="40" y="230"/&gt;&lt;use href="#b" width="140" height="140" x="100" y="260"/&gt;&lt;use href="#c" width="100" height="100" x="5" y="110"/&gt;&lt;use href="#a-pressed" width="140" height="140" x="90" y="90"/&gt;&lt;use href="#g" width="140" height="140" x="190" y="70"/&gt;&lt;use href="#gsharp" width="140" height="140" x="250" y="50"/&gt;&lt;use href="#separator" width="140" height="140" x="350" y="116"/&gt;&lt;use href="#bflat-lever" width="140" height="140" x="350" y="230"/&gt;&lt;use href="#d-trill" width="140" height="140" x="458" y="180"/&gt;&lt;use href="#dsharp-trill" width="140" height="140" x="558" y="180"/&gt;&lt;use href="#f-pressed" width="140" height="140" x="350" y="90"/&gt;&lt;use href="#e" width="140" height="140" x="450" y="90"/&gt;&lt;use href="#d-pressed" width="140" height="140" x="550" y="90"/&gt;&lt;use href="#dsharp" width="140" height="140" x="650" y="140"/&gt;&lt;use href="#b-roller" width="140" height="140" x="700" y="135"/&gt;&lt;use href="#c-roller-pressed" width="140" height="140" x="700" y="165"/&gt;&lt;use href="#csharp-pressed" width="140" height="140" x="704" y="200"/&gt;&lt;use href="#gizmo" width="140" height="140" x="770" y="135"/&gt;&lt;/symbol&gt;</v>
      </c>
      <c r="AD41" t="str">
        <f t="shared" si="6"/>
        <v>&lt;use href="#bflat" width="140" height="140" x="40" y="230"/&gt;</v>
      </c>
      <c r="AE41" t="str">
        <f t="shared" si="7"/>
        <v>&lt;use href="#b" width="140" height="140" x="100" y="260"/&gt;</v>
      </c>
      <c r="AF41" t="str">
        <f t="shared" si="8"/>
        <v>&lt;use href="#c" width="100" height="100" x="5" y="110"/&gt;</v>
      </c>
      <c r="AG41" t="str">
        <f t="shared" si="9"/>
        <v>&lt;use href="#a-pressed" width="140" height="140" x="90" y="90"/&gt;</v>
      </c>
      <c r="AH41" t="str">
        <f t="shared" si="10"/>
        <v>&lt;use href="#g" width="140" height="140" x="190" y="70"/&gt;</v>
      </c>
      <c r="AI41" t="str">
        <f t="shared" si="11"/>
        <v>&lt;use href="#gsharp" width="140" height="140" x="250" y="50"/&gt;</v>
      </c>
      <c r="AJ41" t="str">
        <f t="shared" si="12"/>
        <v>&lt;use href="#separator" width="140" height="140" x="350" y="116"/&gt;</v>
      </c>
      <c r="AK41" t="str">
        <f t="shared" si="13"/>
        <v>&lt;use href="#bflat-lever" width="140" height="140" x="350" y="230"/&gt;</v>
      </c>
      <c r="AL41" t="str">
        <f t="shared" si="14"/>
        <v>&lt;use href="#d-trill" width="140" height="140" x="458" y="180"/&gt;</v>
      </c>
      <c r="AM41" t="str">
        <f t="shared" si="15"/>
        <v>&lt;use href="#dsharp-trill" width="140" height="140" x="558" y="180"/&gt;</v>
      </c>
      <c r="AN41" t="str">
        <f t="shared" si="16"/>
        <v>&lt;use href="#f-pressed" width="140" height="140" x="350" y="90"/&gt;</v>
      </c>
      <c r="AO41" t="str">
        <f t="shared" si="17"/>
        <v>&lt;use href="#e" width="140" height="140" x="450" y="90"/&gt;</v>
      </c>
      <c r="AP41" t="str">
        <f t="shared" si="18"/>
        <v>&lt;use href="#d-pressed" width="140" height="140" x="550" y="90"/&gt;</v>
      </c>
      <c r="AQ41" t="str">
        <f t="shared" si="19"/>
        <v>&lt;use href="#dsharp" width="140" height="140" x="650" y="140"/&gt;</v>
      </c>
      <c r="AR41" t="str">
        <f t="shared" si="20"/>
        <v>&lt;use href="#b-roller" width="140" height="140" x="700" y="135"/&gt;</v>
      </c>
      <c r="AS41" t="str">
        <f t="shared" si="21"/>
        <v>&lt;use href="#c-roller-pressed" width="140" height="140" x="700" y="165"/&gt;</v>
      </c>
      <c r="AT41" t="str">
        <f t="shared" si="22"/>
        <v>&lt;use href="#csharp-pressed" width="140" height="140" x="704" y="200"/&gt;</v>
      </c>
      <c r="AU41" t="str">
        <f t="shared" si="23"/>
        <v>&lt;use href="#gizmo" width="140" height="140" x="770" y="135"/&gt;</v>
      </c>
    </row>
    <row r="42" spans="1:47" ht="18" x14ac:dyDescent="0.25">
      <c r="A42" t="s">
        <v>8</v>
      </c>
      <c r="B42">
        <v>1</v>
      </c>
      <c r="D42">
        <v>1</v>
      </c>
      <c r="F42">
        <v>1</v>
      </c>
      <c r="G42">
        <v>1</v>
      </c>
      <c r="N42">
        <v>1</v>
      </c>
      <c r="O42">
        <v>1</v>
      </c>
      <c r="S42">
        <v>1</v>
      </c>
      <c r="V42" t="str">
        <f>IFERROR(VLOOKUP(W42,'Flute Standard Fingering'!$X$2:$X$40,2,0),IFERROR(VLOOKUP(W42,W$2:X41,2,0),"YES"))</f>
        <v>0</v>
      </c>
      <c r="W42">
        <f>IF(COUNTA(C42:U42)&gt;0,SUMPRODUCT(C42:U42,'Flute Standard Fingering'!C$2:U$2),"")</f>
        <v>0</v>
      </c>
      <c r="X42" s="7" t="str">
        <f t="shared" si="0"/>
        <v>0</v>
      </c>
      <c r="Y42" s="7" t="str">
        <f t="shared" si="1"/>
        <v>0x0000</v>
      </c>
      <c r="Z42" s="8" t="e">
        <f t="shared" si="2"/>
        <v>#VALUE!</v>
      </c>
      <c r="AA42" s="7" t="str">
        <f t="shared" si="3"/>
        <v xml:space="preserve">    "0x0000":_x000D_      filename: "fingering.svg"_x000D_      element: "0x0000"_x000D_</v>
      </c>
      <c r="AB42" s="7" t="str">
        <f t="shared" si="4"/>
        <v>&lt;use id="0x0000" href="#glyph-0"/&gt;</v>
      </c>
      <c r="AC42" t="str">
        <f t="shared" si="5"/>
        <v>&lt;symbol id="glyph-0" viewBox="0 0 1000 1000"&gt;&lt;use href="#bflat" width="140" height="140" x="40" y="230"/&gt;&lt;use href="#b-pressed" width="140" height="140" x="100" y="260"/&gt;&lt;use href="#c" width="100" height="100" x="5" y="110"/&gt;&lt;use href="#a-pressed" width="140" height="140" x="90" y="90"/&gt;&lt;use href="#g-pressed" width="140" height="140" x="190" y="70"/&gt;&lt;use href="#gsharp" width="140" height="140" x="250" y="50"/&gt;&lt;use href="#separator" width="140" height="140" x="350" y="116"/&gt;&lt;use href="#bflat-lever" width="140" height="140" x="350" y="230"/&gt;&lt;use href="#d-trill" width="140" height="140" x="458" y="180"/&gt;&lt;use href="#dsharp-trill" width="140" height="140" x="558" y="180"/&gt;&lt;use href="#f-pressed" width="140" height="140" x="350" y="90"/&gt;&lt;use href="#e-pressed" width="140" height="140" x="450" y="90"/&gt;&lt;use href="#d" width="140" height="140" x="550" y="90"/&gt;&lt;use href="#dsharp" width="140" height="140" x="650" y="140"/&gt;&lt;use href="#b-roller" width="140" height="140" x="700" y="135"/&gt;&lt;use href="#c-roller-pressed" width="140" height="140" x="700" y="165"/&gt;&lt;use href="#csharp" width="140" height="140" x="704" y="200"/&gt;&lt;use href="#gizmo" width="140" height="140" x="770" y="135"/&gt;&lt;/symbol&gt;</v>
      </c>
      <c r="AD42" t="str">
        <f t="shared" si="6"/>
        <v>&lt;use href="#bflat" width="140" height="140" x="40" y="230"/&gt;</v>
      </c>
      <c r="AE42" t="str">
        <f t="shared" si="7"/>
        <v>&lt;use href="#b-pressed" width="140" height="140" x="100" y="260"/&gt;</v>
      </c>
      <c r="AF42" t="str">
        <f t="shared" si="8"/>
        <v>&lt;use href="#c" width="100" height="100" x="5" y="110"/&gt;</v>
      </c>
      <c r="AG42" t="str">
        <f t="shared" si="9"/>
        <v>&lt;use href="#a-pressed" width="140" height="140" x="90" y="90"/&gt;</v>
      </c>
      <c r="AH42" t="str">
        <f t="shared" si="10"/>
        <v>&lt;use href="#g-pressed" width="140" height="140" x="190" y="70"/&gt;</v>
      </c>
      <c r="AI42" t="str">
        <f t="shared" si="11"/>
        <v>&lt;use href="#gsharp" width="140" height="140" x="250" y="50"/&gt;</v>
      </c>
      <c r="AJ42" t="str">
        <f t="shared" si="12"/>
        <v>&lt;use href="#separator" width="140" height="140" x="350" y="116"/&gt;</v>
      </c>
      <c r="AK42" t="str">
        <f t="shared" si="13"/>
        <v>&lt;use href="#bflat-lever" width="140" height="140" x="350" y="230"/&gt;</v>
      </c>
      <c r="AL42" t="str">
        <f t="shared" si="14"/>
        <v>&lt;use href="#d-trill" width="140" height="140" x="458" y="180"/&gt;</v>
      </c>
      <c r="AM42" t="str">
        <f t="shared" si="15"/>
        <v>&lt;use href="#dsharp-trill" width="140" height="140" x="558" y="180"/&gt;</v>
      </c>
      <c r="AN42" t="str">
        <f t="shared" si="16"/>
        <v>&lt;use href="#f-pressed" width="140" height="140" x="350" y="90"/&gt;</v>
      </c>
      <c r="AO42" t="str">
        <f t="shared" si="17"/>
        <v>&lt;use href="#e-pressed" width="140" height="140" x="450" y="90"/&gt;</v>
      </c>
      <c r="AP42" t="str">
        <f t="shared" si="18"/>
        <v>&lt;use href="#d" width="140" height="140" x="550" y="90"/&gt;</v>
      </c>
      <c r="AQ42" t="str">
        <f t="shared" si="19"/>
        <v>&lt;use href="#dsharp" width="140" height="140" x="650" y="140"/&gt;</v>
      </c>
      <c r="AR42" t="str">
        <f t="shared" si="20"/>
        <v>&lt;use href="#b-roller" width="140" height="140" x="700" y="135"/&gt;</v>
      </c>
      <c r="AS42" t="str">
        <f t="shared" si="21"/>
        <v>&lt;use href="#c-roller-pressed" width="140" height="140" x="700" y="165"/&gt;</v>
      </c>
      <c r="AT42" t="str">
        <f t="shared" si="22"/>
        <v>&lt;use href="#csharp" width="140" height="140" x="704" y="200"/&gt;</v>
      </c>
      <c r="AU42" t="str">
        <f t="shared" si="23"/>
        <v>&lt;use href="#gizmo" width="140" height="140" x="770" y="135"/&gt;</v>
      </c>
    </row>
    <row r="43" spans="1:47" ht="18" x14ac:dyDescent="0.25">
      <c r="A43" t="s">
        <v>133</v>
      </c>
      <c r="B43">
        <v>1</v>
      </c>
      <c r="D43">
        <v>1</v>
      </c>
      <c r="G43" s="6">
        <v>1</v>
      </c>
      <c r="L43">
        <v>1</v>
      </c>
      <c r="N43">
        <v>1</v>
      </c>
      <c r="S43">
        <v>1</v>
      </c>
      <c r="T43">
        <v>1</v>
      </c>
      <c r="V43" t="str">
        <f>IFERROR(VLOOKUP(W43,'Flute Standard Fingering'!$X$2:$X$40,2,0),IFERROR(VLOOKUP(W43,W$2:X42,2,0),"YES"))</f>
        <v>0</v>
      </c>
      <c r="W43">
        <f>IF(COUNTA(C43:U43)&gt;0,SUMPRODUCT(C43:U43,'Flute Standard Fingering'!C$2:U$2),"")</f>
        <v>0</v>
      </c>
      <c r="X43" s="7" t="str">
        <f t="shared" si="0"/>
        <v>0</v>
      </c>
      <c r="Y43" s="7" t="str">
        <f t="shared" si="1"/>
        <v>0x0000</v>
      </c>
      <c r="Z43" s="8" t="e">
        <f t="shared" si="2"/>
        <v>#VALUE!</v>
      </c>
      <c r="AA43" s="7" t="str">
        <f t="shared" si="3"/>
        <v xml:space="preserve">    "0x0000":_x000D_      filename: "fingering.svg"_x000D_      element: "0x0000"_x000D_</v>
      </c>
      <c r="AB43" s="7" t="str">
        <f t="shared" si="4"/>
        <v>&lt;use id="0x0000" href="#glyph-0"/&gt;</v>
      </c>
      <c r="AC43" t="str">
        <f t="shared" si="5"/>
        <v>&lt;symbol id="glyph-0" viewBox="0 0 1000 1000"&gt;&lt;use href="#bflat" width="140" height="140" x="40" y="230"/&gt;&lt;use href="#b-pressed" width="140" height="140" x="100" y="260"/&gt;&lt;use href="#c" width="100" height="100" x="5" y="110"/&gt;&lt;use href="#a" width="140" height="140" x="90" y="90"/&gt;&lt;use href="#g-pressed" width="140" height="140" x="190" y="70"/&gt;&lt;use href="#gsharp" width="140" height="140" x="250" y="50"/&gt;&lt;use href="#separator" width="140" height="140" x="350" y="116"/&gt;&lt;use href="#bflat-lever" width="140" height="140" x="350" y="230"/&gt;&lt;use href="#d-trill-pressed" width="140" height="140" x="458" y="180"/&gt;&lt;use href="#dsharp-trill" width="140" height="140" x="558" y="180"/&gt;&lt;use href="#f-pressed" width="140" height="140" x="350" y="90"/&gt;&lt;use href="#e" width="140" height="140" x="450" y="90"/&gt;&lt;use href="#d" width="140" height="140" x="550" y="90"/&gt;&lt;use href="#dsharp" width="140" height="140" x="650" y="140"/&gt;&lt;use href="#b-roller" width="140" height="140" x="700" y="135"/&gt;&lt;use href="#c-roller-pressed" width="140" height="140" x="700" y="165"/&gt;&lt;use href="#csharp-pressed" width="140" height="140" x="704" y="200"/&gt;&lt;use href="#gizmo" width="140" height="140" x="770" y="135"/&gt;&lt;/symbol&gt;</v>
      </c>
      <c r="AD43" t="str">
        <f t="shared" si="6"/>
        <v>&lt;use href="#bflat" width="140" height="140" x="40" y="230"/&gt;</v>
      </c>
      <c r="AE43" t="str">
        <f t="shared" si="7"/>
        <v>&lt;use href="#b-pressed" width="140" height="140" x="100" y="260"/&gt;</v>
      </c>
      <c r="AF43" t="str">
        <f t="shared" si="8"/>
        <v>&lt;use href="#c" width="100" height="100" x="5" y="110"/&gt;</v>
      </c>
      <c r="AG43" t="str">
        <f t="shared" si="9"/>
        <v>&lt;use href="#a" width="140" height="140" x="90" y="90"/&gt;</v>
      </c>
      <c r="AH43" t="str">
        <f t="shared" si="10"/>
        <v>&lt;use href="#g-pressed" width="140" height="140" x="190" y="70"/&gt;</v>
      </c>
      <c r="AI43" t="str">
        <f t="shared" si="11"/>
        <v>&lt;use href="#gsharp" width="140" height="140" x="250" y="50"/&gt;</v>
      </c>
      <c r="AJ43" t="str">
        <f t="shared" si="12"/>
        <v>&lt;use href="#separator" width="140" height="140" x="350" y="116"/&gt;</v>
      </c>
      <c r="AK43" t="str">
        <f t="shared" si="13"/>
        <v>&lt;use href="#bflat-lever" width="140" height="140" x="350" y="230"/&gt;</v>
      </c>
      <c r="AL43" t="str">
        <f t="shared" si="14"/>
        <v>&lt;use href="#d-trill-pressed" width="140" height="140" x="458" y="180"/&gt;</v>
      </c>
      <c r="AM43" t="str">
        <f t="shared" si="15"/>
        <v>&lt;use href="#dsharp-trill" width="140" height="140" x="558" y="180"/&gt;</v>
      </c>
      <c r="AN43" t="str">
        <f t="shared" si="16"/>
        <v>&lt;use href="#f-pressed" width="140" height="140" x="350" y="90"/&gt;</v>
      </c>
      <c r="AO43" t="str">
        <f t="shared" si="17"/>
        <v>&lt;use href="#e" width="140" height="140" x="450" y="90"/&gt;</v>
      </c>
      <c r="AP43" t="str">
        <f t="shared" si="18"/>
        <v>&lt;use href="#d" width="140" height="140" x="550" y="90"/&gt;</v>
      </c>
      <c r="AQ43" t="str">
        <f t="shared" si="19"/>
        <v>&lt;use href="#dsharp" width="140" height="140" x="650" y="140"/&gt;</v>
      </c>
      <c r="AR43" t="str">
        <f t="shared" si="20"/>
        <v>&lt;use href="#b-roller" width="140" height="140" x="700" y="135"/&gt;</v>
      </c>
      <c r="AS43" t="str">
        <f t="shared" si="21"/>
        <v>&lt;use href="#c-roller-pressed" width="140" height="140" x="700" y="165"/&gt;</v>
      </c>
      <c r="AT43" t="str">
        <f t="shared" si="22"/>
        <v>&lt;use href="#csharp-pressed" width="140" height="140" x="704" y="200"/&gt;</v>
      </c>
      <c r="AU43" t="str">
        <f t="shared" si="23"/>
        <v>&lt;use href="#gizmo" width="140" height="140" x="770" y="135"/&gt;</v>
      </c>
    </row>
    <row r="44" spans="1:47" ht="18" x14ac:dyDescent="0.25">
      <c r="A44" t="s">
        <v>7</v>
      </c>
      <c r="B44">
        <v>1</v>
      </c>
      <c r="D44">
        <v>1</v>
      </c>
      <c r="F44">
        <v>1</v>
      </c>
      <c r="G44" s="6">
        <v>1</v>
      </c>
      <c r="H44">
        <v>1</v>
      </c>
      <c r="L44">
        <v>1</v>
      </c>
      <c r="M44">
        <v>1</v>
      </c>
      <c r="P44">
        <v>1</v>
      </c>
      <c r="R44">
        <v>1</v>
      </c>
      <c r="S44">
        <v>1</v>
      </c>
      <c r="V44" t="str">
        <f>IFERROR(VLOOKUP(W44,'Flute Standard Fingering'!$X$2:$X$40,2,0),IFERROR(VLOOKUP(W44,W$2:X43,2,0),"YES"))</f>
        <v>0</v>
      </c>
      <c r="W44">
        <f>IF(COUNTA(C44:U44)&gt;0,SUMPRODUCT(C44:U44,'Flute Standard Fingering'!C$2:U$2),"")</f>
        <v>0</v>
      </c>
      <c r="X44" s="7" t="str">
        <f t="shared" si="0"/>
        <v>0</v>
      </c>
      <c r="Y44" s="7" t="str">
        <f t="shared" si="1"/>
        <v>0x0000</v>
      </c>
      <c r="Z44" s="8" t="e">
        <f t="shared" si="2"/>
        <v>#VALUE!</v>
      </c>
      <c r="AA44" s="7" t="str">
        <f t="shared" si="3"/>
        <v xml:space="preserve">    "0x0000":_x000D_      filename: "fingering.svg"_x000D_      element: "0x0000"_x000D_</v>
      </c>
      <c r="AB44" s="7" t="str">
        <f t="shared" si="4"/>
        <v>&lt;use id="0x0000" href="#glyph-0"/&gt;</v>
      </c>
      <c r="AC44" t="str">
        <f t="shared" si="5"/>
        <v>&lt;symbol id="glyph-0" viewBox="0 0 1000 1000"&gt;&lt;use href="#bflat" width="140" height="140" x="40" y="230"/&gt;&lt;use href="#b-pressed" width="140" height="140" x="100" y="260"/&gt;&lt;use href="#c" width="100" height="100" x="5" y="110"/&gt;&lt;use href="#a-pressed" width="140" height="140" x="90" y="90"/&gt;&lt;use href="#g-pressed" width="140" height="140" x="190" y="70"/&gt;&lt;use href="#gsharp-pressed" width="140" height="140" x="250" y="50"/&gt;&lt;use href="#separator" width="140" height="140" x="350" y="116"/&gt;&lt;use href="#bflat-lever" width="140" height="140" x="350" y="230"/&gt;&lt;use href="#d-trill-pressed" width="140" height="140" x="458" y="180"/&gt;&lt;use href="#dsharp-trill-pressed" width="140" height="140" x="558" y="180"/&gt;&lt;use href="#f" width="140" height="140" x="350" y="90"/&gt;&lt;use href="#e" width="140" height="140" x="450" y="90"/&gt;&lt;use href="#d-pressed" width="140" height="140" x="550" y="90"/&gt;&lt;use href="#dsharp" width="140" height="140" x="650" y="140"/&gt;&lt;use href="#b-roller-pressed" width="140" height="140" x="700" y="135"/&gt;&lt;use href="#c-roller-pressed" width="140" height="140" x="700" y="165"/&gt;&lt;use href="#csharp" width="140" height="140" x="704" y="200"/&gt;&lt;use href="#gizmo" width="140" height="140" x="770" y="135"/&gt;&lt;/symbol&gt;</v>
      </c>
      <c r="AD44" t="str">
        <f t="shared" si="6"/>
        <v>&lt;use href="#bflat" width="140" height="140" x="40" y="230"/&gt;</v>
      </c>
      <c r="AE44" t="str">
        <f t="shared" si="7"/>
        <v>&lt;use href="#b-pressed" width="140" height="140" x="100" y="260"/&gt;</v>
      </c>
      <c r="AF44" t="str">
        <f t="shared" si="8"/>
        <v>&lt;use href="#c" width="100" height="100" x="5" y="110"/&gt;</v>
      </c>
      <c r="AG44" t="str">
        <f t="shared" si="9"/>
        <v>&lt;use href="#a-pressed" width="140" height="140" x="90" y="90"/&gt;</v>
      </c>
      <c r="AH44" t="str">
        <f t="shared" si="10"/>
        <v>&lt;use href="#g-pressed" width="140" height="140" x="190" y="70"/&gt;</v>
      </c>
      <c r="AI44" t="str">
        <f t="shared" si="11"/>
        <v>&lt;use href="#gsharp-pressed" width="140" height="140" x="250" y="50"/&gt;</v>
      </c>
      <c r="AJ44" t="str">
        <f t="shared" si="12"/>
        <v>&lt;use href="#separator" width="140" height="140" x="350" y="116"/&gt;</v>
      </c>
      <c r="AK44" t="str">
        <f t="shared" si="13"/>
        <v>&lt;use href="#bflat-lever" width="140" height="140" x="350" y="230"/&gt;</v>
      </c>
      <c r="AL44" t="str">
        <f t="shared" si="14"/>
        <v>&lt;use href="#d-trill-pressed" width="140" height="140" x="458" y="180"/&gt;</v>
      </c>
      <c r="AM44" t="str">
        <f t="shared" si="15"/>
        <v>&lt;use href="#dsharp-trill-pressed" width="140" height="140" x="558" y="180"/&gt;</v>
      </c>
      <c r="AN44" t="str">
        <f t="shared" si="16"/>
        <v>&lt;use href="#f" width="140" height="140" x="350" y="90"/&gt;</v>
      </c>
      <c r="AO44" t="str">
        <f t="shared" si="17"/>
        <v>&lt;use href="#e" width="140" height="140" x="450" y="90"/&gt;</v>
      </c>
      <c r="AP44" t="str">
        <f t="shared" si="18"/>
        <v>&lt;use href="#d-pressed" width="140" height="140" x="550" y="90"/&gt;</v>
      </c>
      <c r="AQ44" t="str">
        <f t="shared" si="19"/>
        <v>&lt;use href="#dsharp" width="140" height="140" x="650" y="140"/&gt;</v>
      </c>
      <c r="AR44" t="str">
        <f t="shared" si="20"/>
        <v>&lt;use href="#b-roller-pressed" width="140" height="140" x="700" y="135"/&gt;</v>
      </c>
      <c r="AS44" t="str">
        <f t="shared" si="21"/>
        <v>&lt;use href="#c-roller-pressed" width="140" height="140" x="700" y="165"/&gt;</v>
      </c>
      <c r="AT44" t="str">
        <f t="shared" si="22"/>
        <v>&lt;use href="#csharp" width="140" height="140" x="704" y="200"/&gt;</v>
      </c>
      <c r="AU44" t="str">
        <f t="shared" si="23"/>
        <v>&lt;use href="#gizmo" width="140" height="140" x="770" y="135"/&gt;</v>
      </c>
    </row>
    <row r="45" spans="1:47" ht="18" x14ac:dyDescent="0.25">
      <c r="A45" t="s">
        <v>6</v>
      </c>
      <c r="B45">
        <v>1</v>
      </c>
      <c r="F45">
        <v>1</v>
      </c>
      <c r="M45">
        <v>1</v>
      </c>
      <c r="P45">
        <v>1</v>
      </c>
      <c r="Q45">
        <v>1</v>
      </c>
      <c r="T45">
        <v>1</v>
      </c>
      <c r="V45" t="str">
        <f>IFERROR(VLOOKUP(W45,'Flute Standard Fingering'!$X$2:$X$40,2,0),IFERROR(VLOOKUP(W45,W$2:X44,2,0),"YES"))</f>
        <v>0</v>
      </c>
      <c r="W45">
        <f>IF(COUNTA(C45:U45)&gt;0,SUMPRODUCT(C45:U45,'Flute Standard Fingering'!C$2:U$2),"")</f>
        <v>0</v>
      </c>
      <c r="X45" s="7" t="str">
        <f t="shared" si="0"/>
        <v>0</v>
      </c>
      <c r="Y45" s="7" t="str">
        <f t="shared" si="1"/>
        <v>0x0000</v>
      </c>
      <c r="Z45" s="8" t="e">
        <f t="shared" si="2"/>
        <v>#VALUE!</v>
      </c>
      <c r="AA45" s="7" t="str">
        <f t="shared" si="3"/>
        <v xml:space="preserve">    "0x0000":_x000D_      filename: "fingering.svg"_x000D_      element: "0x0000"_x000D_</v>
      </c>
      <c r="AB45" s="7" t="str">
        <f t="shared" si="4"/>
        <v>&lt;use id="0x0000" href="#glyph-0"/&gt;</v>
      </c>
      <c r="AC45" t="str">
        <f t="shared" si="5"/>
        <v>&lt;symbol id="glyph-0" viewBox="0 0 1000 1000"&gt;&lt;use href="#bflat" width="140" height="140" x="40" y="230"/&gt;&lt;use href="#b" width="140" height="140" x="100" y="260"/&gt;&lt;use href="#c" width="100" height="100" x="5" y="110"/&gt;&lt;use href="#a-pressed" width="140" height="140" x="90" y="90"/&gt;&lt;use href="#g" width="140" height="140" x="190" y="70"/&gt;&lt;use href="#gsharp" width="140" height="140" x="250" y="50"/&gt;&lt;use href="#separator" width="140" height="140" x="350" y="116"/&gt;&lt;use href="#bflat-lever" width="140" height="140" x="350" y="230"/&gt;&lt;use href="#d-trill" width="140" height="140" x="458" y="180"/&gt;&lt;use href="#dsharp-trill-pressed" width="140" height="140" x="558" y="180"/&gt;&lt;use href="#f" width="140" height="140" x="350" y="90"/&gt;&lt;use href="#e" width="140" height="140" x="450" y="90"/&gt;&lt;use href="#d-pressed" width="140" height="140" x="550" y="90"/&gt;&lt;use href="#dsharp-pressed" width="140" height="140" x="650" y="140"/&gt;&lt;use href="#b-roller" width="140" height="140" x="700" y="135"/&gt;&lt;use href="#c-roller" width="140" height="140" x="700" y="165"/&gt;&lt;use href="#csharp-pressed" width="140" height="140" x="704" y="200"/&gt;&lt;use href="#gizmo" width="140" height="140" x="770" y="135"/&gt;&lt;/symbol&gt;</v>
      </c>
      <c r="AD45" t="str">
        <f t="shared" si="6"/>
        <v>&lt;use href="#bflat" width="140" height="140" x="40" y="230"/&gt;</v>
      </c>
      <c r="AE45" t="str">
        <f t="shared" si="7"/>
        <v>&lt;use href="#b" width="140" height="140" x="100" y="260"/&gt;</v>
      </c>
      <c r="AF45" t="str">
        <f t="shared" si="8"/>
        <v>&lt;use href="#c" width="100" height="100" x="5" y="110"/&gt;</v>
      </c>
      <c r="AG45" t="str">
        <f t="shared" si="9"/>
        <v>&lt;use href="#a-pressed" width="140" height="140" x="90" y="90"/&gt;</v>
      </c>
      <c r="AH45" t="str">
        <f t="shared" si="10"/>
        <v>&lt;use href="#g" width="140" height="140" x="190" y="70"/&gt;</v>
      </c>
      <c r="AI45" t="str">
        <f t="shared" si="11"/>
        <v>&lt;use href="#gsharp" width="140" height="140" x="250" y="50"/&gt;</v>
      </c>
      <c r="AJ45" t="str">
        <f t="shared" si="12"/>
        <v>&lt;use href="#separator" width="140" height="140" x="350" y="116"/&gt;</v>
      </c>
      <c r="AK45" t="str">
        <f t="shared" si="13"/>
        <v>&lt;use href="#bflat-lever" width="140" height="140" x="350" y="230"/&gt;</v>
      </c>
      <c r="AL45" t="str">
        <f t="shared" si="14"/>
        <v>&lt;use href="#d-trill" width="140" height="140" x="458" y="180"/&gt;</v>
      </c>
      <c r="AM45" t="str">
        <f t="shared" si="15"/>
        <v>&lt;use href="#dsharp-trill-pressed" width="140" height="140" x="558" y="180"/&gt;</v>
      </c>
      <c r="AN45" t="str">
        <f t="shared" si="16"/>
        <v>&lt;use href="#f" width="140" height="140" x="350" y="90"/&gt;</v>
      </c>
      <c r="AO45" t="str">
        <f t="shared" si="17"/>
        <v>&lt;use href="#e" width="140" height="140" x="450" y="90"/&gt;</v>
      </c>
      <c r="AP45" t="str">
        <f t="shared" si="18"/>
        <v>&lt;use href="#d-pressed" width="140" height="140" x="550" y="90"/&gt;</v>
      </c>
      <c r="AQ45" t="str">
        <f t="shared" si="19"/>
        <v>&lt;use href="#dsharp-pressed" width="140" height="140" x="650" y="140"/&gt;</v>
      </c>
      <c r="AR45" t="str">
        <f t="shared" si="20"/>
        <v>&lt;use href="#b-roller" width="140" height="140" x="700" y="135"/&gt;</v>
      </c>
      <c r="AS45" t="str">
        <f t="shared" si="21"/>
        <v>&lt;use href="#c-roller" width="140" height="140" x="700" y="165"/&gt;</v>
      </c>
      <c r="AT45" t="str">
        <f t="shared" si="22"/>
        <v>&lt;use href="#csharp-pressed" width="140" height="140" x="704" y="200"/&gt;</v>
      </c>
      <c r="AU45" t="str">
        <f t="shared" si="23"/>
        <v>&lt;use href="#gizmo" width="140" height="140" x="770" y="135"/&gt;</v>
      </c>
    </row>
    <row r="46" spans="1:47" ht="18" x14ac:dyDescent="0.25">
      <c r="A46" t="s">
        <v>134</v>
      </c>
      <c r="B46">
        <v>1</v>
      </c>
      <c r="D46">
        <v>1</v>
      </c>
      <c r="H46">
        <v>1</v>
      </c>
      <c r="N46">
        <v>1</v>
      </c>
      <c r="P46">
        <v>1</v>
      </c>
      <c r="Q46">
        <v>1</v>
      </c>
      <c r="T46">
        <v>1</v>
      </c>
      <c r="V46" t="str">
        <f>IFERROR(VLOOKUP(W46,'Flute Standard Fingering'!$X$2:$X$40,2,0),IFERROR(VLOOKUP(W46,W$2:X45,2,0),"YES"))</f>
        <v>0</v>
      </c>
      <c r="W46">
        <f>IF(COUNTA(C46:U46)&gt;0,SUMPRODUCT(C46:U46,'Flute Standard Fingering'!C$2:U$2),"")</f>
        <v>0</v>
      </c>
      <c r="X46" s="7" t="str">
        <f t="shared" si="0"/>
        <v>0</v>
      </c>
      <c r="Y46" s="7" t="str">
        <f t="shared" si="1"/>
        <v>0x0000</v>
      </c>
      <c r="Z46" s="8" t="e">
        <f t="shared" si="2"/>
        <v>#VALUE!</v>
      </c>
      <c r="AA46" s="7" t="str">
        <f t="shared" si="3"/>
        <v xml:space="preserve">    "0x0000":_x000D_      filename: "fingering.svg"_x000D_      element: "0x0000"_x000D_</v>
      </c>
      <c r="AB46" s="7" t="str">
        <f t="shared" si="4"/>
        <v>&lt;use id="0x0000" href="#glyph-0"/&gt;</v>
      </c>
      <c r="AC46" t="str">
        <f t="shared" si="5"/>
        <v>&lt;symbol id="glyph-0" viewBox="0 0 1000 1000"&gt;&lt;use href="#bflat" width="140" height="140" x="40" y="230"/&gt;&lt;use href="#b-pressed" width="140" height="140" x="100" y="260"/&gt;&lt;use href="#c" width="100" height="100" x="5" y="110"/&gt;&lt;use href="#a" width="140" height="140" x="90" y="90"/&gt;&lt;use href="#g" width="140" height="140" x="190" y="70"/&gt;&lt;use href="#gsharp-pressed" width="140" height="140" x="250" y="50"/&gt;&lt;use href="#separator" width="140" height="140" x="350" y="116"/&gt;&lt;use href="#bflat-lever" width="140" height="140" x="350" y="230"/&gt;&lt;use href="#d-trill" width="140" height="140" x="458" y="180"/&gt;&lt;use href="#dsharp-trill" width="140" height="140" x="558" y="180"/&gt;&lt;use href="#f-pressed" width="140" height="140" x="350" y="90"/&gt;&lt;use href="#e" width="140" height="140" x="450" y="90"/&gt;&lt;use href="#d-pressed" width="140" height="140" x="550" y="90"/&gt;&lt;use href="#dsharp-pressed" width="140" height="140" x="650" y="140"/&gt;&lt;use href="#b-roller" width="140" height="140" x="700" y="135"/&gt;&lt;use href="#c-roller" width="140" height="140" x="700" y="165"/&gt;&lt;use href="#csharp-pressed" width="140" height="140" x="704" y="200"/&gt;&lt;use href="#gizmo" width="140" height="140" x="770" y="135"/&gt;&lt;/symbol&gt;</v>
      </c>
      <c r="AD46" t="str">
        <f t="shared" si="6"/>
        <v>&lt;use href="#bflat" width="140" height="140" x="40" y="230"/&gt;</v>
      </c>
      <c r="AE46" t="str">
        <f t="shared" si="7"/>
        <v>&lt;use href="#b-pressed" width="140" height="140" x="100" y="260"/&gt;</v>
      </c>
      <c r="AF46" t="str">
        <f t="shared" si="8"/>
        <v>&lt;use href="#c" width="100" height="100" x="5" y="110"/&gt;</v>
      </c>
      <c r="AG46" t="str">
        <f t="shared" si="9"/>
        <v>&lt;use href="#a" width="140" height="140" x="90" y="90"/&gt;</v>
      </c>
      <c r="AH46" t="str">
        <f t="shared" si="10"/>
        <v>&lt;use href="#g" width="140" height="140" x="190" y="70"/&gt;</v>
      </c>
      <c r="AI46" t="str">
        <f t="shared" si="11"/>
        <v>&lt;use href="#gsharp-pressed" width="140" height="140" x="250" y="50"/&gt;</v>
      </c>
      <c r="AJ46" t="str">
        <f t="shared" si="12"/>
        <v>&lt;use href="#separator" width="140" height="140" x="350" y="116"/&gt;</v>
      </c>
      <c r="AK46" t="str">
        <f t="shared" si="13"/>
        <v>&lt;use href="#bflat-lever" width="140" height="140" x="350" y="230"/&gt;</v>
      </c>
      <c r="AL46" t="str">
        <f t="shared" si="14"/>
        <v>&lt;use href="#d-trill" width="140" height="140" x="458" y="180"/&gt;</v>
      </c>
      <c r="AM46" t="str">
        <f t="shared" si="15"/>
        <v>&lt;use href="#dsharp-trill" width="140" height="140" x="558" y="180"/&gt;</v>
      </c>
      <c r="AN46" t="str">
        <f t="shared" si="16"/>
        <v>&lt;use href="#f-pressed" width="140" height="140" x="350" y="90"/&gt;</v>
      </c>
      <c r="AO46" t="str">
        <f t="shared" si="17"/>
        <v>&lt;use href="#e" width="140" height="140" x="450" y="90"/&gt;</v>
      </c>
      <c r="AP46" t="str">
        <f t="shared" si="18"/>
        <v>&lt;use href="#d-pressed" width="140" height="140" x="550" y="90"/&gt;</v>
      </c>
      <c r="AQ46" t="str">
        <f t="shared" si="19"/>
        <v>&lt;use href="#dsharp-pressed" width="140" height="140" x="650" y="140"/&gt;</v>
      </c>
      <c r="AR46" t="str">
        <f t="shared" si="20"/>
        <v>&lt;use href="#b-roller" width="140" height="140" x="700" y="135"/&gt;</v>
      </c>
      <c r="AS46" t="str">
        <f t="shared" si="21"/>
        <v>&lt;use href="#c-roller" width="140" height="140" x="700" y="165"/&gt;</v>
      </c>
      <c r="AT46" t="str">
        <f t="shared" si="22"/>
        <v>&lt;use href="#csharp-pressed" width="140" height="140" x="704" y="200"/&gt;</v>
      </c>
      <c r="AU46" t="str">
        <f t="shared" si="23"/>
        <v>&lt;use href="#gizmo" width="140" height="140" x="770" y="135"/&gt;</v>
      </c>
    </row>
    <row r="47" spans="1:47" ht="18" x14ac:dyDescent="0.25">
      <c r="A47" t="s">
        <v>5</v>
      </c>
      <c r="B47">
        <v>1</v>
      </c>
      <c r="D47">
        <v>1</v>
      </c>
      <c r="F47">
        <v>1</v>
      </c>
      <c r="G47">
        <v>1</v>
      </c>
      <c r="H47">
        <v>1</v>
      </c>
      <c r="L47">
        <v>1</v>
      </c>
      <c r="O47">
        <v>1</v>
      </c>
      <c r="V47" t="str">
        <f>IFERROR(VLOOKUP(W47,'Flute Standard Fingering'!$X$2:$X$40,2,0),IFERROR(VLOOKUP(W47,W$2:X46,2,0),"YES"))</f>
        <v>0</v>
      </c>
      <c r="W47">
        <f>IF(COUNTA(C47:U47)&gt;0,SUMPRODUCT(C47:U47,'Flute Standard Fingering'!C$2:U$2),"")</f>
        <v>0</v>
      </c>
      <c r="X47" s="7" t="str">
        <f t="shared" si="0"/>
        <v>0</v>
      </c>
      <c r="Y47" s="7" t="str">
        <f t="shared" si="1"/>
        <v>0x0000</v>
      </c>
      <c r="Z47" s="8" t="e">
        <f t="shared" si="2"/>
        <v>#VALUE!</v>
      </c>
      <c r="AA47" s="7" t="str">
        <f t="shared" si="3"/>
        <v xml:space="preserve">    "0x0000":_x000D_      filename: "fingering.svg"_x000D_      element: "0x0000"_x000D_</v>
      </c>
      <c r="AB47" s="7" t="str">
        <f t="shared" si="4"/>
        <v>&lt;use id="0x0000" href="#glyph-0"/&gt;</v>
      </c>
      <c r="AC47" t="str">
        <f t="shared" si="5"/>
        <v>&lt;symbol id="glyph-0" viewBox="0 0 1000 1000"&gt;&lt;use href="#bflat" width="140" height="140" x="40" y="230"/&gt;&lt;use href="#b-pressed" width="140" height="140" x="100" y="260"/&gt;&lt;use href="#c" width="100" height="100" x="5" y="110"/&gt;&lt;use href="#a-pressed" width="140" height="140" x="90" y="90"/&gt;&lt;use href="#g-pressed" width="140" height="140" x="190" y="70"/&gt;&lt;use href="#gsharp-pressed" width="140" height="140" x="250" y="50"/&gt;&lt;use href="#separator" width="140" height="140" x="350" y="116"/&gt;&lt;use href="#bflat-lever" width="140" height="140" x="350" y="230"/&gt;&lt;use href="#d-trill-pressed" width="140" height="140" x="458" y="180"/&gt;&lt;use href="#dsharp-trill" width="140" height="140" x="558" y="180"/&gt;&lt;use href="#f" width="140" height="140" x="350" y="90"/&gt;&lt;use href="#e-pressed" width="140" height="140" x="450" y="90"/&gt;&lt;use href="#d" width="140" height="140" x="550" y="90"/&gt;&lt;use href="#dsharp" width="140" height="140" x="650" y="140"/&gt;&lt;use href="#b-roller" width="140" height="140" x="700" y="135"/&gt;&lt;use href="#c-roller" width="140" height="140" x="700" y="165"/&gt;&lt;use href="#csharp" width="140" height="140" x="704" y="200"/&gt;&lt;use href="#gizmo" width="140" height="140" x="770" y="135"/&gt;&lt;/symbol&gt;</v>
      </c>
      <c r="AD47" t="str">
        <f t="shared" si="6"/>
        <v>&lt;use href="#bflat" width="140" height="140" x="40" y="230"/&gt;</v>
      </c>
      <c r="AE47" t="str">
        <f t="shared" si="7"/>
        <v>&lt;use href="#b-pressed" width="140" height="140" x="100" y="260"/&gt;</v>
      </c>
      <c r="AF47" t="str">
        <f t="shared" si="8"/>
        <v>&lt;use href="#c" width="100" height="100" x="5" y="110"/&gt;</v>
      </c>
      <c r="AG47" t="str">
        <f t="shared" si="9"/>
        <v>&lt;use href="#a-pressed" width="140" height="140" x="90" y="90"/&gt;</v>
      </c>
      <c r="AH47" t="str">
        <f t="shared" si="10"/>
        <v>&lt;use href="#g-pressed" width="140" height="140" x="190" y="70"/&gt;</v>
      </c>
      <c r="AI47" t="str">
        <f t="shared" si="11"/>
        <v>&lt;use href="#gsharp-pressed" width="140" height="140" x="250" y="50"/&gt;</v>
      </c>
      <c r="AJ47" t="str">
        <f t="shared" si="12"/>
        <v>&lt;use href="#separator" width="140" height="140" x="350" y="116"/&gt;</v>
      </c>
      <c r="AK47" t="str">
        <f t="shared" si="13"/>
        <v>&lt;use href="#bflat-lever" width="140" height="140" x="350" y="230"/&gt;</v>
      </c>
      <c r="AL47" t="str">
        <f t="shared" si="14"/>
        <v>&lt;use href="#d-trill-pressed" width="140" height="140" x="458" y="180"/&gt;</v>
      </c>
      <c r="AM47" t="str">
        <f t="shared" si="15"/>
        <v>&lt;use href="#dsharp-trill" width="140" height="140" x="558" y="180"/&gt;</v>
      </c>
      <c r="AN47" t="str">
        <f t="shared" si="16"/>
        <v>&lt;use href="#f" width="140" height="140" x="350" y="90"/&gt;</v>
      </c>
      <c r="AO47" t="str">
        <f t="shared" si="17"/>
        <v>&lt;use href="#e-pressed" width="140" height="140" x="450" y="90"/&gt;</v>
      </c>
      <c r="AP47" t="str">
        <f t="shared" si="18"/>
        <v>&lt;use href="#d" width="140" height="140" x="550" y="90"/&gt;</v>
      </c>
      <c r="AQ47" t="str">
        <f t="shared" si="19"/>
        <v>&lt;use href="#dsharp" width="140" height="140" x="650" y="140"/&gt;</v>
      </c>
      <c r="AR47" t="str">
        <f t="shared" si="20"/>
        <v>&lt;use href="#b-roller" width="140" height="140" x="700" y="135"/&gt;</v>
      </c>
      <c r="AS47" t="str">
        <f t="shared" si="21"/>
        <v>&lt;use href="#c-roller" width="140" height="140" x="700" y="165"/&gt;</v>
      </c>
      <c r="AT47" t="str">
        <f t="shared" si="22"/>
        <v>&lt;use href="#csharp" width="140" height="140" x="704" y="200"/&gt;</v>
      </c>
      <c r="AU47" t="str">
        <f t="shared" si="23"/>
        <v>&lt;use href="#gizmo" width="140" height="140" x="770" y="135"/&gt;</v>
      </c>
    </row>
    <row r="48" spans="1:47" ht="18" x14ac:dyDescent="0.25">
      <c r="A48" t="s">
        <v>135</v>
      </c>
      <c r="B48">
        <v>1</v>
      </c>
      <c r="D48">
        <v>1</v>
      </c>
      <c r="F48">
        <v>1</v>
      </c>
      <c r="G48">
        <v>1</v>
      </c>
      <c r="H48">
        <v>1</v>
      </c>
      <c r="L48">
        <v>1</v>
      </c>
      <c r="O48">
        <v>1</v>
      </c>
      <c r="P48">
        <v>1</v>
      </c>
      <c r="R48">
        <v>1</v>
      </c>
      <c r="S48">
        <v>1</v>
      </c>
      <c r="T48">
        <v>1</v>
      </c>
      <c r="V48" t="str">
        <f>IFERROR(VLOOKUP(W48,'Flute Standard Fingering'!$X$2:$X$40,2,0),IFERROR(VLOOKUP(W48,W$2:X47,2,0),"YES"))</f>
        <v>0</v>
      </c>
      <c r="W48">
        <f>IF(COUNTA(C48:U48)&gt;0,SUMPRODUCT(C48:U48,'Flute Standard Fingering'!C$2:U$2),"")</f>
        <v>0</v>
      </c>
      <c r="X48" s="7" t="str">
        <f t="shared" si="0"/>
        <v>0</v>
      </c>
      <c r="Y48" s="7" t="str">
        <f t="shared" si="1"/>
        <v>0x0000</v>
      </c>
      <c r="Z48" s="8" t="e">
        <f t="shared" si="2"/>
        <v>#VALUE!</v>
      </c>
      <c r="AA48" s="7" t="str">
        <f t="shared" si="3"/>
        <v xml:space="preserve">    "0x0000":_x000D_      filename: "fingering.svg"_x000D_      element: "0x0000"_x000D_</v>
      </c>
      <c r="AB48" s="7" t="str">
        <f t="shared" si="4"/>
        <v>&lt;use id="0x0000" href="#glyph-0"/&gt;</v>
      </c>
      <c r="AC48" t="str">
        <f t="shared" si="5"/>
        <v>&lt;symbol id="glyph-0" viewBox="0 0 1000 1000"&gt;&lt;use href="#bflat" width="140" height="140" x="40" y="230"/&gt;&lt;use href="#b-pressed" width="140" height="140" x="100" y="260"/&gt;&lt;use href="#c" width="100" height="100" x="5" y="110"/&gt;&lt;use href="#a-pressed" width="140" height="140" x="90" y="90"/&gt;&lt;use href="#g-pressed" width="140" height="140" x="190" y="70"/&gt;&lt;use href="#gsharp-pressed" width="140" height="140" x="250" y="50"/&gt;&lt;use href="#separator" width="140" height="140" x="350" y="116"/&gt;&lt;use href="#bflat-lever" width="140" height="140" x="350" y="230"/&gt;&lt;use href="#d-trill-pressed" width="140" height="140" x="458" y="180"/&gt;&lt;use href="#dsharp-trill" width="140" height="140" x="558" y="180"/&gt;&lt;use href="#f" width="140" height="140" x="350" y="90"/&gt;&lt;use href="#e-pressed" width="140" height="140" x="450" y="90"/&gt;&lt;use href="#d-pressed" width="140" height="140" x="550" y="90"/&gt;&lt;use href="#dsharp" width="140" height="140" x="650" y="140"/&gt;&lt;use href="#b-roller-pressed" width="140" height="140" x="700" y="135"/&gt;&lt;use href="#c-roller-pressed" width="140" height="140" x="700" y="165"/&gt;&lt;use href="#csharp-pressed" width="140" height="140" x="704" y="200"/&gt;&lt;use href="#gizmo" width="140" height="140" x="770" y="135"/&gt;&lt;/symbol&gt;</v>
      </c>
      <c r="AD48" t="str">
        <f t="shared" si="6"/>
        <v>&lt;use href="#bflat" width="140" height="140" x="40" y="230"/&gt;</v>
      </c>
      <c r="AE48" t="str">
        <f t="shared" si="7"/>
        <v>&lt;use href="#b-pressed" width="140" height="140" x="100" y="260"/&gt;</v>
      </c>
      <c r="AF48" t="str">
        <f t="shared" si="8"/>
        <v>&lt;use href="#c" width="100" height="100" x="5" y="110"/&gt;</v>
      </c>
      <c r="AG48" t="str">
        <f t="shared" si="9"/>
        <v>&lt;use href="#a-pressed" width="140" height="140" x="90" y="90"/&gt;</v>
      </c>
      <c r="AH48" t="str">
        <f t="shared" si="10"/>
        <v>&lt;use href="#g-pressed" width="140" height="140" x="190" y="70"/&gt;</v>
      </c>
      <c r="AI48" t="str">
        <f t="shared" si="11"/>
        <v>&lt;use href="#gsharp-pressed" width="140" height="140" x="250" y="50"/&gt;</v>
      </c>
      <c r="AJ48" t="str">
        <f t="shared" si="12"/>
        <v>&lt;use href="#separator" width="140" height="140" x="350" y="116"/&gt;</v>
      </c>
      <c r="AK48" t="str">
        <f t="shared" si="13"/>
        <v>&lt;use href="#bflat-lever" width="140" height="140" x="350" y="230"/&gt;</v>
      </c>
      <c r="AL48" t="str">
        <f t="shared" si="14"/>
        <v>&lt;use href="#d-trill-pressed" width="140" height="140" x="458" y="180"/&gt;</v>
      </c>
      <c r="AM48" t="str">
        <f t="shared" si="15"/>
        <v>&lt;use href="#dsharp-trill" width="140" height="140" x="558" y="180"/&gt;</v>
      </c>
      <c r="AN48" t="str">
        <f t="shared" si="16"/>
        <v>&lt;use href="#f" width="140" height="140" x="350" y="90"/&gt;</v>
      </c>
      <c r="AO48" t="str">
        <f t="shared" si="17"/>
        <v>&lt;use href="#e-pressed" width="140" height="140" x="450" y="90"/&gt;</v>
      </c>
      <c r="AP48" t="str">
        <f t="shared" si="18"/>
        <v>&lt;use href="#d-pressed" width="140" height="140" x="550" y="90"/&gt;</v>
      </c>
      <c r="AQ48" t="str">
        <f t="shared" si="19"/>
        <v>&lt;use href="#dsharp" width="140" height="140" x="650" y="140"/&gt;</v>
      </c>
      <c r="AR48" t="str">
        <f t="shared" si="20"/>
        <v>&lt;use href="#b-roller-pressed" width="140" height="140" x="700" y="135"/&gt;</v>
      </c>
      <c r="AS48" t="str">
        <f t="shared" si="21"/>
        <v>&lt;use href="#c-roller-pressed" width="140" height="140" x="700" y="165"/&gt;</v>
      </c>
      <c r="AT48" t="str">
        <f t="shared" si="22"/>
        <v>&lt;use href="#csharp-pressed" width="140" height="140" x="704" y="200"/&gt;</v>
      </c>
      <c r="AU48" t="str">
        <f t="shared" si="23"/>
        <v>&lt;use href="#gizmo" width="140" height="140" x="770" y="135"/&gt;</v>
      </c>
    </row>
    <row r="49" spans="1:47" ht="18" x14ac:dyDescent="0.25">
      <c r="A49" t="s">
        <v>4</v>
      </c>
      <c r="B49">
        <v>1</v>
      </c>
      <c r="D49">
        <v>1</v>
      </c>
      <c r="F49">
        <v>1</v>
      </c>
      <c r="G49">
        <v>1</v>
      </c>
      <c r="H49">
        <v>1</v>
      </c>
      <c r="L49">
        <v>1</v>
      </c>
      <c r="N49">
        <v>3</v>
      </c>
      <c r="O49">
        <v>1</v>
      </c>
      <c r="P49">
        <v>1</v>
      </c>
      <c r="R49">
        <v>1</v>
      </c>
      <c r="S49">
        <v>1</v>
      </c>
      <c r="T49">
        <v>1</v>
      </c>
      <c r="V49" t="str">
        <f>IFERROR(VLOOKUP(W49,'Flute Standard Fingering'!$X$2:$X$40,2,0),IFERROR(VLOOKUP(W49,W$2:X48,2,0),"YES"))</f>
        <v>0</v>
      </c>
      <c r="W49">
        <f>IF(COUNTA(C49:U49)&gt;0,SUMPRODUCT(C49:U49,'Flute Standard Fingering'!C$2:U$2),"")</f>
        <v>0</v>
      </c>
      <c r="X49" s="7" t="str">
        <f t="shared" si="0"/>
        <v>0</v>
      </c>
      <c r="Y49" s="7" t="str">
        <f t="shared" si="1"/>
        <v>0x0000</v>
      </c>
      <c r="Z49" s="8" t="e">
        <f t="shared" si="2"/>
        <v>#VALUE!</v>
      </c>
      <c r="AA49" s="7" t="str">
        <f t="shared" si="3"/>
        <v xml:space="preserve">    "0x0000":_x000D_      filename: "fingering.svg"_x000D_      element: "0x0000"_x000D_</v>
      </c>
      <c r="AB49" s="7" t="str">
        <f t="shared" si="4"/>
        <v>&lt;use id="0x0000" href="#glyph-0"/&gt;</v>
      </c>
      <c r="AC49" t="str">
        <f t="shared" si="5"/>
        <v>&lt;symbol id="glyph-0" viewBox="0 0 1000 1000"&gt;&lt;use href="#bflat" width="140" height="140" x="40" y="230"/&gt;&lt;use href="#b-pressed" width="140" height="140" x="100" y="260"/&gt;&lt;use href="#c" width="100" height="100" x="5" y="110"/&gt;&lt;use href="#a-pressed" width="140" height="140" x="90" y="90"/&gt;&lt;use href="#g-pressed" width="140" height="140" x="190" y="70"/&gt;&lt;use href="#gsharp-pressed" width="140" height="140" x="250" y="50"/&gt;&lt;use href="#separator" width="140" height="140" x="350" y="116"/&gt;&lt;use href="#bflat-lever" width="140" height="140" x="350" y="230"/&gt;&lt;use href="#d-trill-pressed" width="140" height="140" x="458" y="180"/&gt;&lt;use href="#dsharp-trill" width="140" height="140" x="558" y="180"/&gt;&lt;use href="#f-half-pressed" width="140" height="140" x="350" y="90"/&gt;&lt;use href="#e-pressed" width="140" height="140" x="450" y="90"/&gt;&lt;use href="#d-pressed" width="140" height="140" x="550" y="90"/&gt;&lt;use href="#dsharp" width="140" height="140" x="650" y="140"/&gt;&lt;use href="#b-roller-pressed" width="140" height="140" x="700" y="135"/&gt;&lt;use href="#c-roller-pressed" width="140" height="140" x="700" y="165"/&gt;&lt;use href="#csharp-pressed" width="140" height="140" x="704" y="200"/&gt;&lt;use href="#gizmo" width="140" height="140" x="770" y="135"/&gt;&lt;/symbol&gt;</v>
      </c>
      <c r="AD49" t="str">
        <f t="shared" si="6"/>
        <v>&lt;use href="#bflat" width="140" height="140" x="40" y="230"/&gt;</v>
      </c>
      <c r="AE49" t="str">
        <f t="shared" si="7"/>
        <v>&lt;use href="#b-pressed" width="140" height="140" x="100" y="260"/&gt;</v>
      </c>
      <c r="AF49" t="str">
        <f t="shared" si="8"/>
        <v>&lt;use href="#c" width="100" height="100" x="5" y="110"/&gt;</v>
      </c>
      <c r="AG49" t="str">
        <f t="shared" si="9"/>
        <v>&lt;use href="#a-pressed" width="140" height="140" x="90" y="90"/&gt;</v>
      </c>
      <c r="AH49" t="str">
        <f t="shared" si="10"/>
        <v>&lt;use href="#g-pressed" width="140" height="140" x="190" y="70"/&gt;</v>
      </c>
      <c r="AI49" t="str">
        <f t="shared" si="11"/>
        <v>&lt;use href="#gsharp-pressed" width="140" height="140" x="250" y="50"/&gt;</v>
      </c>
      <c r="AJ49" t="str">
        <f t="shared" si="12"/>
        <v>&lt;use href="#separator" width="140" height="140" x="350" y="116"/&gt;</v>
      </c>
      <c r="AK49" t="str">
        <f t="shared" si="13"/>
        <v>&lt;use href="#bflat-lever" width="140" height="140" x="350" y="230"/&gt;</v>
      </c>
      <c r="AL49" t="str">
        <f t="shared" si="14"/>
        <v>&lt;use href="#d-trill-pressed" width="140" height="140" x="458" y="180"/&gt;</v>
      </c>
      <c r="AM49" t="str">
        <f t="shared" si="15"/>
        <v>&lt;use href="#dsharp-trill" width="140" height="140" x="558" y="180"/&gt;</v>
      </c>
      <c r="AN49" t="str">
        <f t="shared" si="16"/>
        <v>&lt;use href="#f-half-pressed" width="140" height="140" x="350" y="90"/&gt;</v>
      </c>
      <c r="AO49" t="str">
        <f t="shared" si="17"/>
        <v>&lt;use href="#e-pressed" width="140" height="140" x="450" y="90"/&gt;</v>
      </c>
      <c r="AP49" t="str">
        <f t="shared" si="18"/>
        <v>&lt;use href="#d-pressed" width="140" height="140" x="550" y="90"/&gt;</v>
      </c>
      <c r="AQ49" t="str">
        <f t="shared" si="19"/>
        <v>&lt;use href="#dsharp" width="140" height="140" x="650" y="140"/&gt;</v>
      </c>
      <c r="AR49" t="str">
        <f t="shared" si="20"/>
        <v>&lt;use href="#b-roller-pressed" width="140" height="140" x="700" y="135"/&gt;</v>
      </c>
      <c r="AS49" t="str">
        <f t="shared" si="21"/>
        <v>&lt;use href="#c-roller-pressed" width="140" height="140" x="700" y="165"/&gt;</v>
      </c>
      <c r="AT49" t="str">
        <f t="shared" si="22"/>
        <v>&lt;use href="#csharp-pressed" width="140" height="140" x="704" y="200"/&gt;</v>
      </c>
      <c r="AU49" t="str">
        <f t="shared" si="23"/>
        <v>&lt;use href="#gizmo" width="140" height="140" x="770" y="135"/&gt;</v>
      </c>
    </row>
    <row r="50" spans="1:47" ht="18" x14ac:dyDescent="0.25">
      <c r="A50" t="s">
        <v>136</v>
      </c>
      <c r="B50">
        <v>1</v>
      </c>
      <c r="V50" t="str">
        <f>IFERROR(VLOOKUP(W50,'Flute Standard Fingering'!$X$2:$X$40,2,0),IFERROR(VLOOKUP(W50,W$2:X49,2,0),"YES"))</f>
        <v/>
      </c>
      <c r="W50" t="str">
        <f>IF(COUNTA(C50:U50)&gt;0,SUMPRODUCT(C50:U50,'Flute Standard Fingering'!C$2:U$2),"")</f>
        <v/>
      </c>
      <c r="X50" s="7" t="str">
        <f t="shared" si="0"/>
        <v/>
      </c>
      <c r="Y50" s="7" t="str">
        <f t="shared" si="1"/>
        <v/>
      </c>
      <c r="Z50" s="8" t="str">
        <f t="shared" si="2"/>
        <v/>
      </c>
      <c r="AA50" s="7" t="str">
        <f t="shared" si="3"/>
        <v/>
      </c>
      <c r="AB50" s="7" t="str">
        <f t="shared" si="4"/>
        <v/>
      </c>
      <c r="AC50" t="str">
        <f t="shared" si="5"/>
        <v/>
      </c>
      <c r="AD50" t="str">
        <f t="shared" si="6"/>
        <v>&lt;use href="#bflat" width="140" height="140" x="40" y="230"/&gt;</v>
      </c>
      <c r="AE50" t="str">
        <f t="shared" si="7"/>
        <v>&lt;use href="#b" width="140" height="140" x="100" y="260"/&gt;</v>
      </c>
      <c r="AF50" t="str">
        <f t="shared" si="8"/>
        <v>&lt;use href="#c" width="100" height="100" x="5" y="110"/&gt;</v>
      </c>
      <c r="AG50" t="str">
        <f t="shared" si="9"/>
        <v>&lt;use href="#a" width="140" height="140" x="90" y="90"/&gt;</v>
      </c>
      <c r="AH50" t="str">
        <f t="shared" si="10"/>
        <v>&lt;use href="#g" width="140" height="140" x="190" y="70"/&gt;</v>
      </c>
      <c r="AI50" t="str">
        <f t="shared" si="11"/>
        <v>&lt;use href="#gsharp" width="140" height="140" x="250" y="50"/&gt;</v>
      </c>
      <c r="AJ50" t="str">
        <f t="shared" si="12"/>
        <v>&lt;use href="#separator" width="140" height="140" x="350" y="116"/&gt;</v>
      </c>
      <c r="AK50" t="str">
        <f t="shared" si="13"/>
        <v>&lt;use href="#bflat-lever" width="140" height="140" x="350" y="230"/&gt;</v>
      </c>
      <c r="AL50" t="str">
        <f t="shared" si="14"/>
        <v>&lt;use href="#d-trill" width="140" height="140" x="458" y="180"/&gt;</v>
      </c>
      <c r="AM50" t="str">
        <f t="shared" si="15"/>
        <v>&lt;use href="#dsharp-trill" width="140" height="140" x="558" y="180"/&gt;</v>
      </c>
      <c r="AN50" t="str">
        <f t="shared" si="16"/>
        <v>&lt;use href="#f" width="140" height="140" x="350" y="90"/&gt;</v>
      </c>
      <c r="AO50" t="str">
        <f t="shared" si="17"/>
        <v>&lt;use href="#e" width="140" height="140" x="450" y="90"/&gt;</v>
      </c>
      <c r="AP50" t="str">
        <f t="shared" si="18"/>
        <v>&lt;use href="#d" width="140" height="140" x="550" y="90"/&gt;</v>
      </c>
      <c r="AQ50" t="str">
        <f t="shared" si="19"/>
        <v>&lt;use href="#dsharp" width="140" height="140" x="650" y="140"/&gt;</v>
      </c>
      <c r="AR50" t="str">
        <f t="shared" si="20"/>
        <v>&lt;use href="#b-roller" width="140" height="140" x="700" y="135"/&gt;</v>
      </c>
      <c r="AS50" t="str">
        <f t="shared" si="21"/>
        <v>&lt;use href="#c-roller" width="140" height="140" x="700" y="165"/&gt;</v>
      </c>
      <c r="AT50" t="str">
        <f t="shared" si="22"/>
        <v>&lt;use href="#csharp" width="140" height="140" x="704" y="200"/&gt;</v>
      </c>
      <c r="AU50" t="str">
        <f t="shared" si="23"/>
        <v>&lt;use href="#gizmo" width="140" height="140" x="770" y="135"/&gt;</v>
      </c>
    </row>
    <row r="51" spans="1:47" ht="18" x14ac:dyDescent="0.25">
      <c r="A51" t="s">
        <v>3</v>
      </c>
      <c r="B51">
        <v>1</v>
      </c>
      <c r="V51" t="str">
        <f>IFERROR(VLOOKUP(W51,'Flute Standard Fingering'!$X$2:$X$40,2,0),IFERROR(VLOOKUP(W51,W$2:X50,2,0),"YES"))</f>
        <v/>
      </c>
      <c r="W51" t="str">
        <f>IF(COUNTA(C51:U51)&gt;0,SUMPRODUCT(C51:U51,'Flute Standard Fingering'!C$2:U$2),"")</f>
        <v/>
      </c>
      <c r="X51" s="7" t="str">
        <f t="shared" si="0"/>
        <v/>
      </c>
      <c r="Y51" s="7" t="str">
        <f t="shared" si="1"/>
        <v/>
      </c>
      <c r="Z51" s="8" t="str">
        <f t="shared" si="2"/>
        <v/>
      </c>
      <c r="AA51" s="7" t="str">
        <f t="shared" si="3"/>
        <v/>
      </c>
      <c r="AB51" s="7" t="str">
        <f t="shared" si="4"/>
        <v/>
      </c>
      <c r="AC51" t="str">
        <f t="shared" si="5"/>
        <v/>
      </c>
      <c r="AD51" t="str">
        <f t="shared" si="6"/>
        <v>&lt;use href="#bflat" width="140" height="140" x="40" y="230"/&gt;</v>
      </c>
      <c r="AE51" t="str">
        <f t="shared" si="7"/>
        <v>&lt;use href="#b" width="140" height="140" x="100" y="260"/&gt;</v>
      </c>
      <c r="AF51" t="str">
        <f t="shared" si="8"/>
        <v>&lt;use href="#c" width="100" height="100" x="5" y="110"/&gt;</v>
      </c>
      <c r="AG51" t="str">
        <f t="shared" si="9"/>
        <v>&lt;use href="#a" width="140" height="140" x="90" y="90"/&gt;</v>
      </c>
      <c r="AH51" t="str">
        <f t="shared" si="10"/>
        <v>&lt;use href="#g" width="140" height="140" x="190" y="70"/&gt;</v>
      </c>
      <c r="AI51" t="str">
        <f t="shared" si="11"/>
        <v>&lt;use href="#gsharp" width="140" height="140" x="250" y="50"/&gt;</v>
      </c>
      <c r="AJ51" t="str">
        <f t="shared" si="12"/>
        <v>&lt;use href="#separator" width="140" height="140" x="350" y="116"/&gt;</v>
      </c>
      <c r="AK51" t="str">
        <f t="shared" si="13"/>
        <v>&lt;use href="#bflat-lever" width="140" height="140" x="350" y="230"/&gt;</v>
      </c>
      <c r="AL51" t="str">
        <f t="shared" si="14"/>
        <v>&lt;use href="#d-trill" width="140" height="140" x="458" y="180"/&gt;</v>
      </c>
      <c r="AM51" t="str">
        <f t="shared" si="15"/>
        <v>&lt;use href="#dsharp-trill" width="140" height="140" x="558" y="180"/&gt;</v>
      </c>
      <c r="AN51" t="str">
        <f t="shared" si="16"/>
        <v>&lt;use href="#f" width="140" height="140" x="350" y="90"/&gt;</v>
      </c>
      <c r="AO51" t="str">
        <f t="shared" si="17"/>
        <v>&lt;use href="#e" width="140" height="140" x="450" y="90"/&gt;</v>
      </c>
      <c r="AP51" t="str">
        <f t="shared" si="18"/>
        <v>&lt;use href="#d" width="140" height="140" x="550" y="90"/&gt;</v>
      </c>
      <c r="AQ51" t="str">
        <f t="shared" si="19"/>
        <v>&lt;use href="#dsharp" width="140" height="140" x="650" y="140"/&gt;</v>
      </c>
      <c r="AR51" t="str">
        <f t="shared" si="20"/>
        <v>&lt;use href="#b-roller" width="140" height="140" x="700" y="135"/&gt;</v>
      </c>
      <c r="AS51" t="str">
        <f t="shared" si="21"/>
        <v>&lt;use href="#c-roller" width="140" height="140" x="700" y="165"/&gt;</v>
      </c>
      <c r="AT51" t="str">
        <f t="shared" si="22"/>
        <v>&lt;use href="#csharp" width="140" height="140" x="704" y="200"/&gt;</v>
      </c>
      <c r="AU51" t="str">
        <f t="shared" si="23"/>
        <v>&lt;use href="#gizmo" width="140" height="140" x="770" y="135"/&gt;</v>
      </c>
    </row>
    <row r="52" spans="1:47" ht="18" x14ac:dyDescent="0.25">
      <c r="A52" t="s">
        <v>30</v>
      </c>
      <c r="B52">
        <v>1</v>
      </c>
      <c r="E52">
        <v>1</v>
      </c>
      <c r="G52">
        <v>1</v>
      </c>
      <c r="H52">
        <v>1</v>
      </c>
      <c r="M52">
        <v>1</v>
      </c>
      <c r="N52">
        <v>1</v>
      </c>
      <c r="Q52">
        <v>1</v>
      </c>
      <c r="V52" t="str">
        <f>IFERROR(VLOOKUP(W52,'Flute Standard Fingering'!$X$2:$X$40,2,0),IFERROR(VLOOKUP(W52,W$2:X51,2,0),"YES"))</f>
        <v>0</v>
      </c>
      <c r="W52">
        <f>IF(COUNTA(C52:U52)&gt;0,SUMPRODUCT(C52:U52,'Flute Standard Fingering'!C$2:U$2),"")</f>
        <v>0</v>
      </c>
      <c r="X52" s="7" t="str">
        <f t="shared" si="0"/>
        <v>0</v>
      </c>
      <c r="Y52" s="7" t="str">
        <f t="shared" si="1"/>
        <v>0x0000</v>
      </c>
      <c r="Z52" s="8" t="e">
        <f t="shared" si="2"/>
        <v>#VALUE!</v>
      </c>
      <c r="AA52" s="7" t="str">
        <f t="shared" si="3"/>
        <v xml:space="preserve">    "0x0000":_x000D_      filename: "fingering.svg"_x000D_      element: "0x0000"_x000D_</v>
      </c>
      <c r="AB52" s="7" t="str">
        <f t="shared" si="4"/>
        <v>&lt;use id="0x0000" href="#glyph-0"/&gt;</v>
      </c>
      <c r="AC52" t="str">
        <f t="shared" si="5"/>
        <v>&lt;symbol id="glyph-0" viewBox="0 0 1000 1000"&gt;&lt;use href="#bflat" width="140" height="140" x="40" y="230"/&gt;&lt;use href="#b" width="140" height="140" x="100" y="260"/&gt;&lt;use href="#c-pressed" width="100" height="100" x="5" y="110"/&gt;&lt;use href="#a" width="140" height="140" x="90" y="90"/&gt;&lt;use href="#g-pressed" width="140" height="140" x="190" y="70"/&gt;&lt;use href="#gsharp-pressed" width="140" height="140" x="250" y="50"/&gt;&lt;use href="#separator" width="140" height="140" x="350" y="116"/&gt;&lt;use href="#bflat-lever" width="140" height="140" x="350" y="230"/&gt;&lt;use href="#d-trill" width="140" height="140" x="458" y="180"/&gt;&lt;use href="#dsharp-trill-pressed" width="140" height="140" x="558" y="180"/&gt;&lt;use href="#f-pressed" width="140" height="140" x="350" y="90"/&gt;&lt;use href="#e" width="140" height="140" x="450" y="90"/&gt;&lt;use href="#d" width="140" height="140" x="550" y="90"/&gt;&lt;use href="#dsharp-pressed" width="140" height="140" x="650" y="140"/&gt;&lt;use href="#b-roller" width="140" height="140" x="700" y="135"/&gt;&lt;use href="#c-roller" width="140" height="140" x="700" y="165"/&gt;&lt;use href="#csharp" width="140" height="140" x="704" y="200"/&gt;&lt;use href="#gizmo" width="140" height="140" x="770" y="135"/&gt;&lt;/symbol&gt;</v>
      </c>
      <c r="AD52" t="str">
        <f t="shared" si="6"/>
        <v>&lt;use href="#bflat" width="140" height="140" x="40" y="230"/&gt;</v>
      </c>
      <c r="AE52" t="str">
        <f t="shared" si="7"/>
        <v>&lt;use href="#b" width="140" height="140" x="100" y="260"/&gt;</v>
      </c>
      <c r="AF52" t="str">
        <f t="shared" si="8"/>
        <v>&lt;use href="#c-pressed" width="100" height="100" x="5" y="110"/&gt;</v>
      </c>
      <c r="AG52" t="str">
        <f t="shared" si="9"/>
        <v>&lt;use href="#a" width="140" height="140" x="90" y="90"/&gt;</v>
      </c>
      <c r="AH52" t="str">
        <f t="shared" si="10"/>
        <v>&lt;use href="#g-pressed" width="140" height="140" x="190" y="70"/&gt;</v>
      </c>
      <c r="AI52" t="str">
        <f t="shared" si="11"/>
        <v>&lt;use href="#gsharp-pressed" width="140" height="140" x="250" y="50"/&gt;</v>
      </c>
      <c r="AJ52" t="str">
        <f t="shared" si="12"/>
        <v>&lt;use href="#separator" width="140" height="140" x="350" y="116"/&gt;</v>
      </c>
      <c r="AK52" t="str">
        <f t="shared" si="13"/>
        <v>&lt;use href="#bflat-lever" width="140" height="140" x="350" y="230"/&gt;</v>
      </c>
      <c r="AL52" t="str">
        <f t="shared" si="14"/>
        <v>&lt;use href="#d-trill" width="140" height="140" x="458" y="180"/&gt;</v>
      </c>
      <c r="AM52" t="str">
        <f t="shared" si="15"/>
        <v>&lt;use href="#dsharp-trill-pressed" width="140" height="140" x="558" y="180"/&gt;</v>
      </c>
      <c r="AN52" t="str">
        <f t="shared" si="16"/>
        <v>&lt;use href="#f-pressed" width="140" height="140" x="350" y="90"/&gt;</v>
      </c>
      <c r="AO52" t="str">
        <f t="shared" si="17"/>
        <v>&lt;use href="#e" width="140" height="140" x="450" y="90"/&gt;</v>
      </c>
      <c r="AP52" t="str">
        <f t="shared" si="18"/>
        <v>&lt;use href="#d" width="140" height="140" x="550" y="90"/&gt;</v>
      </c>
      <c r="AQ52" t="str">
        <f t="shared" si="19"/>
        <v>&lt;use href="#dsharp-pressed" width="140" height="140" x="650" y="140"/&gt;</v>
      </c>
      <c r="AR52" t="str">
        <f t="shared" si="20"/>
        <v>&lt;use href="#b-roller" width="140" height="140" x="700" y="135"/&gt;</v>
      </c>
      <c r="AS52" t="str">
        <f t="shared" si="21"/>
        <v>&lt;use href="#c-roller" width="140" height="140" x="700" y="165"/&gt;</v>
      </c>
      <c r="AT52" t="str">
        <f t="shared" si="22"/>
        <v>&lt;use href="#csharp" width="140" height="140" x="704" y="200"/&gt;</v>
      </c>
      <c r="AU52" t="str">
        <f t="shared" si="23"/>
        <v>&lt;use href="#gizmo" width="140" height="140" x="770" y="135"/&gt;</v>
      </c>
    </row>
    <row r="53" spans="1:47" ht="18" x14ac:dyDescent="0.25">
      <c r="A53" t="s">
        <v>137</v>
      </c>
      <c r="B53">
        <v>1</v>
      </c>
      <c r="V53" t="str">
        <f>IFERROR(VLOOKUP(W53,'Flute Standard Fingering'!$X$2:$X$40,2,0),IFERROR(VLOOKUP(W53,W$2:X52,2,0),"YES"))</f>
        <v/>
      </c>
      <c r="W53" t="str">
        <f>IF(COUNTA(C53:U53)&gt;0,SUMPRODUCT(C53:U53,'Flute Standard Fingering'!C$2:U$2),"")</f>
        <v/>
      </c>
      <c r="X53" s="7" t="str">
        <f t="shared" si="0"/>
        <v/>
      </c>
      <c r="Y53" s="7" t="str">
        <f t="shared" si="1"/>
        <v/>
      </c>
      <c r="Z53" s="8" t="str">
        <f t="shared" si="2"/>
        <v/>
      </c>
      <c r="AA53" s="7" t="str">
        <f t="shared" si="3"/>
        <v/>
      </c>
      <c r="AB53" s="7" t="str">
        <f t="shared" si="4"/>
        <v/>
      </c>
      <c r="AC53" t="str">
        <f t="shared" si="5"/>
        <v/>
      </c>
      <c r="AD53" t="str">
        <f t="shared" si="6"/>
        <v>&lt;use href="#bflat" width="140" height="140" x="40" y="230"/&gt;</v>
      </c>
      <c r="AE53" t="str">
        <f t="shared" si="7"/>
        <v>&lt;use href="#b" width="140" height="140" x="100" y="260"/&gt;</v>
      </c>
      <c r="AF53" t="str">
        <f t="shared" si="8"/>
        <v>&lt;use href="#c" width="100" height="100" x="5" y="110"/&gt;</v>
      </c>
      <c r="AG53" t="str">
        <f t="shared" si="9"/>
        <v>&lt;use href="#a" width="140" height="140" x="90" y="90"/&gt;</v>
      </c>
      <c r="AH53" t="str">
        <f t="shared" si="10"/>
        <v>&lt;use href="#g" width="140" height="140" x="190" y="70"/&gt;</v>
      </c>
      <c r="AI53" t="str">
        <f t="shared" si="11"/>
        <v>&lt;use href="#gsharp" width="140" height="140" x="250" y="50"/&gt;</v>
      </c>
      <c r="AJ53" t="str">
        <f t="shared" si="12"/>
        <v>&lt;use href="#separator" width="140" height="140" x="350" y="116"/&gt;</v>
      </c>
      <c r="AK53" t="str">
        <f t="shared" si="13"/>
        <v>&lt;use href="#bflat-lever" width="140" height="140" x="350" y="230"/&gt;</v>
      </c>
      <c r="AL53" t="str">
        <f t="shared" si="14"/>
        <v>&lt;use href="#d-trill" width="140" height="140" x="458" y="180"/&gt;</v>
      </c>
      <c r="AM53" t="str">
        <f t="shared" si="15"/>
        <v>&lt;use href="#dsharp-trill" width="140" height="140" x="558" y="180"/&gt;</v>
      </c>
      <c r="AN53" t="str">
        <f t="shared" si="16"/>
        <v>&lt;use href="#f" width="140" height="140" x="350" y="90"/&gt;</v>
      </c>
      <c r="AO53" t="str">
        <f t="shared" si="17"/>
        <v>&lt;use href="#e" width="140" height="140" x="450" y="90"/&gt;</v>
      </c>
      <c r="AP53" t="str">
        <f t="shared" si="18"/>
        <v>&lt;use href="#d" width="140" height="140" x="550" y="90"/&gt;</v>
      </c>
      <c r="AQ53" t="str">
        <f t="shared" si="19"/>
        <v>&lt;use href="#dsharp" width="140" height="140" x="650" y="140"/&gt;</v>
      </c>
      <c r="AR53" t="str">
        <f t="shared" si="20"/>
        <v>&lt;use href="#b-roller" width="140" height="140" x="700" y="135"/&gt;</v>
      </c>
      <c r="AS53" t="str">
        <f t="shared" si="21"/>
        <v>&lt;use href="#c-roller" width="140" height="140" x="700" y="165"/&gt;</v>
      </c>
      <c r="AT53" t="str">
        <f t="shared" si="22"/>
        <v>&lt;use href="#csharp" width="140" height="140" x="704" y="200"/&gt;</v>
      </c>
      <c r="AU53" t="str">
        <f t="shared" si="23"/>
        <v>&lt;use href="#gizmo" width="140" height="140" x="770" y="135"/&gt;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98320-1ECA-4C4B-B8F4-465E7E7241CA}">
  <dimension ref="A1:S38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S36" sqref="S36"/>
    </sheetView>
  </sheetViews>
  <sheetFormatPr baseColWidth="10" defaultRowHeight="16" x14ac:dyDescent="0.2"/>
  <cols>
    <col min="1" max="1" width="14.1640625" bestFit="1" customWidth="1"/>
    <col min="2" max="2" width="13.6640625" bestFit="1" customWidth="1"/>
    <col min="3" max="3" width="9.6640625" customWidth="1"/>
    <col min="4" max="6" width="8.5" customWidth="1"/>
    <col min="7" max="7" width="8.5" hidden="1" customWidth="1"/>
    <col min="8" max="8" width="8.5" customWidth="1"/>
    <col min="9" max="9" width="9.33203125" customWidth="1"/>
    <col min="10" max="17" width="8.5" customWidth="1"/>
    <col min="18" max="18" width="24.6640625" customWidth="1"/>
    <col min="19" max="19" width="19.83203125" customWidth="1"/>
  </cols>
  <sheetData>
    <row r="1" spans="1:19" x14ac:dyDescent="0.2">
      <c r="A1" s="2" t="s">
        <v>31</v>
      </c>
      <c r="B1" s="2" t="s">
        <v>2</v>
      </c>
      <c r="C1" s="1" t="s">
        <v>151</v>
      </c>
      <c r="D1" s="1" t="s">
        <v>145</v>
      </c>
      <c r="E1" s="1" t="s">
        <v>59</v>
      </c>
      <c r="F1" s="1" t="s">
        <v>146</v>
      </c>
      <c r="G1" s="1" t="s">
        <v>63</v>
      </c>
      <c r="H1" s="1" t="s">
        <v>60</v>
      </c>
      <c r="I1" s="1" t="s">
        <v>62</v>
      </c>
      <c r="J1" s="1" t="s">
        <v>169</v>
      </c>
      <c r="K1" s="1" t="s">
        <v>61</v>
      </c>
      <c r="L1" s="1" t="s">
        <v>171</v>
      </c>
      <c r="M1" s="1" t="s">
        <v>170</v>
      </c>
      <c r="N1" s="1" t="s">
        <v>198</v>
      </c>
      <c r="O1" s="1"/>
      <c r="P1" s="1" t="s">
        <v>168</v>
      </c>
      <c r="Q1" s="1" t="s">
        <v>138</v>
      </c>
      <c r="R1" s="1" t="s">
        <v>152</v>
      </c>
      <c r="S1" s="1" t="s">
        <v>139</v>
      </c>
    </row>
    <row r="2" spans="1:19" x14ac:dyDescent="0.2">
      <c r="B2" s="4"/>
      <c r="C2" s="4" t="s">
        <v>183</v>
      </c>
      <c r="D2" s="4" t="s">
        <v>184</v>
      </c>
      <c r="E2" s="4" t="s">
        <v>185</v>
      </c>
      <c r="F2" s="4" t="s">
        <v>186</v>
      </c>
      <c r="G2" s="4"/>
      <c r="H2" s="4" t="s">
        <v>187</v>
      </c>
      <c r="I2" s="4" t="s">
        <v>188</v>
      </c>
      <c r="J2" s="4" t="s">
        <v>189</v>
      </c>
      <c r="K2" s="4" t="s">
        <v>190</v>
      </c>
      <c r="L2" s="4" t="s">
        <v>191</v>
      </c>
      <c r="M2" s="4" t="s">
        <v>192</v>
      </c>
      <c r="N2" s="4" t="s">
        <v>199</v>
      </c>
      <c r="O2" s="4"/>
      <c r="Q2" s="3" t="s">
        <v>94</v>
      </c>
      <c r="R2" s="4" t="s">
        <v>200</v>
      </c>
    </row>
    <row r="3" spans="1:19" x14ac:dyDescent="0.2">
      <c r="A3" t="s">
        <v>27</v>
      </c>
      <c r="B3" s="4">
        <v>523.25109999999995</v>
      </c>
      <c r="C3" s="4" t="s">
        <v>183</v>
      </c>
      <c r="D3" s="4" t="s">
        <v>184</v>
      </c>
      <c r="E3" s="4" t="s">
        <v>185</v>
      </c>
      <c r="F3" s="4" t="s">
        <v>186</v>
      </c>
      <c r="G3" s="4"/>
      <c r="H3" s="4" t="s">
        <v>187</v>
      </c>
      <c r="I3" s="4" t="s">
        <v>188</v>
      </c>
      <c r="J3" s="4" t="s">
        <v>189</v>
      </c>
      <c r="K3" s="4" t="s">
        <v>190</v>
      </c>
      <c r="L3" s="4" t="s">
        <v>191</v>
      </c>
      <c r="M3" s="4" t="s">
        <v>192</v>
      </c>
      <c r="N3" s="4"/>
      <c r="P3">
        <v>72</v>
      </c>
      <c r="Q3" s="3" t="s">
        <v>72</v>
      </c>
      <c r="R3" s="4" t="str">
        <f>_xlfn.CONCAT(C3:N3)</f>
        <v>\uEF61\uEF62\uEF63\uEF64\uEF65\uEF66\uEF67\uEF68\uEF69\uEF6A</v>
      </c>
      <c r="S3" t="str">
        <f>"'"&amp;R3&amp;"',"</f>
        <v>'\uEF61\uEF62\uEF63\uEF64\uEF65\uEF66\uEF67\uEF68\uEF69\uEF6A',</v>
      </c>
    </row>
    <row r="4" spans="1:19" x14ac:dyDescent="0.2">
      <c r="A4" t="s">
        <v>43</v>
      </c>
      <c r="B4" s="4">
        <v>554.36530000000005</v>
      </c>
      <c r="C4" s="4" t="s">
        <v>183</v>
      </c>
      <c r="D4" s="4" t="s">
        <v>184</v>
      </c>
      <c r="E4" s="4" t="s">
        <v>185</v>
      </c>
      <c r="F4" s="4" t="s">
        <v>186</v>
      </c>
      <c r="G4" s="4"/>
      <c r="H4" s="4" t="s">
        <v>187</v>
      </c>
      <c r="I4" s="4" t="s">
        <v>188</v>
      </c>
      <c r="J4" s="4" t="s">
        <v>189</v>
      </c>
      <c r="K4" s="4" t="s">
        <v>190</v>
      </c>
      <c r="L4" s="4" t="s">
        <v>191</v>
      </c>
      <c r="P4">
        <v>73</v>
      </c>
      <c r="Q4" s="3" t="s">
        <v>100</v>
      </c>
      <c r="R4" s="4" t="str">
        <f t="shared" ref="R4:R36" si="0">_xlfn.CONCAT(C4:N4)</f>
        <v>\uEF61\uEF62\uEF63\uEF64\uEF65\uEF66\uEF67\uEF68\uEF69</v>
      </c>
      <c r="S4" t="str">
        <f>S3&amp;"'"&amp;R4&amp;"',"</f>
        <v>'\uEF61\uEF62\uEF63\uEF64\uEF65\uEF66\uEF67\uEF68\uEF69\uEF6A','\uEF61\uEF62\uEF63\uEF64\uEF65\uEF66\uEF67\uEF68\uEF69',</v>
      </c>
    </row>
    <row r="5" spans="1:19" x14ac:dyDescent="0.2">
      <c r="A5" t="s">
        <v>20</v>
      </c>
      <c r="B5" s="4">
        <v>587.32950000000005</v>
      </c>
      <c r="C5" s="4" t="s">
        <v>183</v>
      </c>
      <c r="D5" s="4" t="s">
        <v>184</v>
      </c>
      <c r="E5" s="4" t="s">
        <v>185</v>
      </c>
      <c r="F5" s="4" t="s">
        <v>186</v>
      </c>
      <c r="G5" s="4"/>
      <c r="H5" s="4" t="s">
        <v>187</v>
      </c>
      <c r="I5" s="4" t="s">
        <v>188</v>
      </c>
      <c r="J5" s="4" t="s">
        <v>189</v>
      </c>
      <c r="K5" s="4" t="s">
        <v>190</v>
      </c>
      <c r="P5">
        <v>74</v>
      </c>
      <c r="Q5" s="3" t="s">
        <v>73</v>
      </c>
      <c r="R5" s="4" t="str">
        <f t="shared" si="0"/>
        <v>\uEF61\uEF62\uEF63\uEF64\uEF65\uEF66\uEF67\uEF68</v>
      </c>
      <c r="S5" t="str">
        <f>S4&amp;"'"&amp;R5&amp;"',"</f>
        <v>'\uEF61\uEF62\uEF63\uEF64\uEF65\uEF66\uEF67\uEF68\uEF69\uEF6A','\uEF61\uEF62\uEF63\uEF64\uEF65\uEF66\uEF67\uEF68\uEF69','\uEF61\uEF62\uEF63\uEF64\uEF65\uEF66\uEF67\uEF68',</v>
      </c>
    </row>
    <row r="6" spans="1:19" x14ac:dyDescent="0.2">
      <c r="A6" t="s">
        <v>44</v>
      </c>
      <c r="B6" s="4">
        <v>622.25400000000002</v>
      </c>
      <c r="C6" s="4" t="s">
        <v>183</v>
      </c>
      <c r="D6" s="4" t="s">
        <v>184</v>
      </c>
      <c r="E6" s="4" t="s">
        <v>185</v>
      </c>
      <c r="F6" s="4" t="s">
        <v>186</v>
      </c>
      <c r="G6" s="4"/>
      <c r="H6" s="4" t="s">
        <v>187</v>
      </c>
      <c r="I6" s="4" t="s">
        <v>188</v>
      </c>
      <c r="J6" s="4" t="s">
        <v>189</v>
      </c>
      <c r="P6">
        <v>75</v>
      </c>
      <c r="Q6" s="3" t="s">
        <v>101</v>
      </c>
      <c r="R6" s="4" t="str">
        <f t="shared" si="0"/>
        <v>\uEF61\uEF62\uEF63\uEF64\uEF65\uEF66\uEF67</v>
      </c>
      <c r="S6" t="str">
        <f>S5&amp;"'"&amp;R6&amp;"',"</f>
        <v>'\uEF61\uEF62\uEF63\uEF64\uEF65\uEF66\uEF67\uEF68\uEF69\uEF6A','\uEF61\uEF62\uEF63\uEF64\uEF65\uEF66\uEF67\uEF68\uEF69','\uEF61\uEF62\uEF63\uEF64\uEF65\uEF66\uEF67\uEF68','\uEF61\uEF62\uEF63\uEF64\uEF65\uEF66\uEF67',</v>
      </c>
    </row>
    <row r="7" spans="1:19" x14ac:dyDescent="0.2">
      <c r="A7" t="s">
        <v>19</v>
      </c>
      <c r="B7" s="4">
        <v>659.25509999999997</v>
      </c>
      <c r="C7" s="4" t="s">
        <v>183</v>
      </c>
      <c r="D7" s="4" t="s">
        <v>184</v>
      </c>
      <c r="E7" s="4" t="s">
        <v>185</v>
      </c>
      <c r="F7" s="4" t="s">
        <v>186</v>
      </c>
      <c r="G7" s="4"/>
      <c r="H7" s="4" t="s">
        <v>187</v>
      </c>
      <c r="I7" s="4" t="s">
        <v>188</v>
      </c>
      <c r="P7">
        <v>76</v>
      </c>
      <c r="Q7" s="3" t="s">
        <v>74</v>
      </c>
      <c r="R7" s="4" t="str">
        <f t="shared" si="0"/>
        <v>\uEF61\uEF62\uEF63\uEF64\uEF65\uEF66</v>
      </c>
      <c r="S7" t="str">
        <f>S6&amp;"'"&amp;R7&amp;"',"</f>
        <v>'\uEF61\uEF62\uEF63\uEF64\uEF65\uEF66\uEF67\uEF68\uEF69\uEF6A','\uEF61\uEF62\uEF63\uEF64\uEF65\uEF66\uEF67\uEF68\uEF69','\uEF61\uEF62\uEF63\uEF64\uEF65\uEF66\uEF67\uEF68','\uEF61\uEF62\uEF63\uEF64\uEF65\uEF66\uEF67','\uEF61\uEF62\uEF63\uEF64\uEF65\uEF66',</v>
      </c>
    </row>
    <row r="8" spans="1:19" x14ac:dyDescent="0.2">
      <c r="A8" t="s">
        <v>18</v>
      </c>
      <c r="B8" s="4">
        <v>698.45650000000001</v>
      </c>
      <c r="C8" s="4" t="s">
        <v>183</v>
      </c>
      <c r="D8" s="4" t="s">
        <v>184</v>
      </c>
      <c r="E8" s="4" t="s">
        <v>185</v>
      </c>
      <c r="F8" s="4" t="s">
        <v>186</v>
      </c>
      <c r="H8" s="4" t="s">
        <v>187</v>
      </c>
      <c r="J8" s="4" t="s">
        <v>189</v>
      </c>
      <c r="K8" s="4" t="s">
        <v>190</v>
      </c>
      <c r="L8" s="4" t="s">
        <v>191</v>
      </c>
      <c r="M8" s="4" t="s">
        <v>192</v>
      </c>
      <c r="N8" s="4"/>
      <c r="P8">
        <v>77</v>
      </c>
      <c r="Q8" s="3" t="s">
        <v>75</v>
      </c>
      <c r="R8" s="4" t="str">
        <f t="shared" si="0"/>
        <v>\uEF61\uEF62\uEF63\uEF64\uEF65\uEF67\uEF68\uEF69\uEF6A</v>
      </c>
      <c r="S8" t="str">
        <f>S7&amp;"'"&amp;R8&amp;"',"</f>
        <v>'\uEF61\uEF62\uEF63\uEF64\uEF65\uEF66\uEF67\uEF68\uEF69\uEF6A','\uEF61\uEF62\uEF63\uEF64\uEF65\uEF66\uEF67\uEF68\uEF69','\uEF61\uEF62\uEF63\uEF64\uEF65\uEF66\uEF67\uEF68','\uEF61\uEF62\uEF63\uEF64\uEF65\uEF66\uEF67','\uEF61\uEF62\uEF63\uEF64\uEF65\uEF66','\uEF61\uEF62\uEF63\uEF64\uEF65\uEF67\uEF68\uEF69\uEF6A',</v>
      </c>
    </row>
    <row r="9" spans="1:19" x14ac:dyDescent="0.2">
      <c r="A9" t="s">
        <v>45</v>
      </c>
      <c r="B9" s="4">
        <v>739.98879999999997</v>
      </c>
      <c r="C9" s="4" t="s">
        <v>183</v>
      </c>
      <c r="D9" s="4" t="s">
        <v>184</v>
      </c>
      <c r="E9" s="4" t="s">
        <v>185</v>
      </c>
      <c r="F9" s="4" t="s">
        <v>186</v>
      </c>
      <c r="I9" s="4" t="s">
        <v>188</v>
      </c>
      <c r="J9" s="4" t="s">
        <v>189</v>
      </c>
      <c r="K9" s="4" t="s">
        <v>190</v>
      </c>
      <c r="P9">
        <v>78</v>
      </c>
      <c r="Q9" s="3" t="s">
        <v>102</v>
      </c>
      <c r="R9" s="4" t="str">
        <f t="shared" si="0"/>
        <v>\uEF61\uEF62\uEF63\uEF64\uEF66\uEF67\uEF68</v>
      </c>
      <c r="S9" t="str">
        <f>S8&amp;"'"&amp;R9&amp;"',"</f>
        <v>'\uEF61\uEF62\uEF63\uEF64\uEF65\uEF66\uEF67\uEF68\uEF69\uEF6A','\uEF61\uEF62\uEF63\uEF64\uEF65\uEF66\uEF67\uEF68\uEF69','\uEF61\uEF62\uEF63\uEF64\uEF65\uEF66\uEF67\uEF68','\uEF61\uEF62\uEF63\uEF64\uEF65\uEF66\uEF67','\uEF61\uEF62\uEF63\uEF64\uEF65\uEF66','\uEF61\uEF62\uEF63\uEF64\uEF65\uEF67\uEF68\uEF69\uEF6A','\uEF61\uEF62\uEF63\uEF64\uEF66\uEF67\uEF68',</v>
      </c>
    </row>
    <row r="10" spans="1:19" x14ac:dyDescent="0.2">
      <c r="A10" t="s">
        <v>17</v>
      </c>
      <c r="B10" s="4">
        <v>783.99090000000001</v>
      </c>
      <c r="C10" s="4" t="s">
        <v>183</v>
      </c>
      <c r="D10" s="4" t="s">
        <v>184</v>
      </c>
      <c r="E10" s="4" t="s">
        <v>185</v>
      </c>
      <c r="F10" s="4" t="s">
        <v>186</v>
      </c>
      <c r="P10">
        <v>79</v>
      </c>
      <c r="Q10" s="3" t="s">
        <v>76</v>
      </c>
      <c r="R10" s="4" t="str">
        <f t="shared" si="0"/>
        <v>\uEF61\uEF62\uEF63\uEF64</v>
      </c>
      <c r="S10" t="str">
        <f>S9&amp;"'"&amp;R10&amp;"',"</f>
        <v>'\uEF61\uEF62\uEF63\uEF64\uEF65\uEF66\uEF67\uEF68\uEF69\uEF6A','\uEF61\uEF62\uEF63\uEF64\uEF65\uEF66\uEF67\uEF68\uEF69','\uEF61\uEF62\uEF63\uEF64\uEF65\uEF66\uEF67\uEF68','\uEF61\uEF62\uEF63\uEF64\uEF65\uEF66\uEF67','\uEF61\uEF62\uEF63\uEF64\uEF65\uEF66','\uEF61\uEF62\uEF63\uEF64\uEF65\uEF67\uEF68\uEF69\uEF6A','\uEF61\uEF62\uEF63\uEF64\uEF66\uEF67\uEF68','\uEF61\uEF62\uEF63\uEF64',</v>
      </c>
    </row>
    <row r="11" spans="1:19" x14ac:dyDescent="0.2">
      <c r="A11" t="s">
        <v>46</v>
      </c>
      <c r="B11" s="4">
        <v>830.60940000000005</v>
      </c>
      <c r="C11" s="4" t="s">
        <v>183</v>
      </c>
      <c r="D11" s="4" t="s">
        <v>184</v>
      </c>
      <c r="E11" s="4" t="s">
        <v>185</v>
      </c>
      <c r="H11" s="4" t="s">
        <v>187</v>
      </c>
      <c r="I11" s="4" t="s">
        <v>188</v>
      </c>
      <c r="J11" s="4" t="s">
        <v>189</v>
      </c>
      <c r="P11">
        <v>80</v>
      </c>
      <c r="Q11" s="3" t="s">
        <v>103</v>
      </c>
      <c r="R11" s="4" t="str">
        <f t="shared" si="0"/>
        <v>\uEF61\uEF62\uEF63\uEF65\uEF66\uEF67</v>
      </c>
      <c r="S11" t="str">
        <f>S10&amp;"'"&amp;R11&amp;"',"</f>
        <v>'\uEF61\uEF62\uEF63\uEF64\uEF65\uEF66\uEF67\uEF68\uEF69\uEF6A','\uEF61\uEF62\uEF63\uEF64\uEF65\uEF66\uEF67\uEF68\uEF69','\uEF61\uEF62\uEF63\uEF64\uEF65\uEF66\uEF67\uEF68','\uEF61\uEF62\uEF63\uEF64\uEF65\uEF66\uEF67','\uEF61\uEF62\uEF63\uEF64\uEF65\uEF66','\uEF61\uEF62\uEF63\uEF64\uEF65\uEF67\uEF68\uEF69\uEF6A','\uEF61\uEF62\uEF63\uEF64\uEF66\uEF67\uEF68','\uEF61\uEF62\uEF63\uEF64','\uEF61\uEF62\uEF63\uEF65\uEF66\uEF67',</v>
      </c>
    </row>
    <row r="12" spans="1:19" x14ac:dyDescent="0.2">
      <c r="A12" t="s">
        <v>16</v>
      </c>
      <c r="B12" s="4">
        <v>880</v>
      </c>
      <c r="C12" s="4" t="s">
        <v>183</v>
      </c>
      <c r="D12" s="4" t="s">
        <v>184</v>
      </c>
      <c r="E12" s="4" t="s">
        <v>185</v>
      </c>
      <c r="P12">
        <v>81</v>
      </c>
      <c r="Q12" s="3" t="s">
        <v>77</v>
      </c>
      <c r="R12" s="4" t="str">
        <f t="shared" si="0"/>
        <v>\uEF61\uEF62\uEF63</v>
      </c>
      <c r="S12" t="str">
        <f>S11&amp;"'"&amp;R12&amp;"',"</f>
        <v>'\uEF61\uEF62\uEF63\uEF64\uEF65\uEF66\uEF67\uEF68\uEF69\uEF6A','\uEF61\uEF62\uEF63\uEF64\uEF65\uEF66\uEF67\uEF68\uEF69','\uEF61\uEF62\uEF63\uEF64\uEF65\uEF66\uEF67\uEF68','\uEF61\uEF62\uEF63\uEF64\uEF65\uEF66\uEF67','\uEF61\uEF62\uEF63\uEF64\uEF65\uEF66','\uEF61\uEF62\uEF63\uEF64\uEF65\uEF67\uEF68\uEF69\uEF6A','\uEF61\uEF62\uEF63\uEF64\uEF66\uEF67\uEF68','\uEF61\uEF62\uEF63\uEF64','\uEF61\uEF62\uEF63\uEF65\uEF66\uEF67','\uEF61\uEF62\uEF63',</v>
      </c>
    </row>
    <row r="13" spans="1:19" x14ac:dyDescent="0.2">
      <c r="A13" t="s">
        <v>47</v>
      </c>
      <c r="B13" s="4">
        <v>932.32749999999999</v>
      </c>
      <c r="C13" s="4" t="s">
        <v>183</v>
      </c>
      <c r="D13" s="4" t="s">
        <v>184</v>
      </c>
      <c r="F13" s="4" t="s">
        <v>186</v>
      </c>
      <c r="H13" s="4" t="s">
        <v>187</v>
      </c>
      <c r="P13">
        <v>82</v>
      </c>
      <c r="Q13" s="3" t="s">
        <v>104</v>
      </c>
      <c r="R13" s="4" t="str">
        <f t="shared" si="0"/>
        <v>\uEF61\uEF62\uEF64\uEF65</v>
      </c>
      <c r="S13" t="str">
        <f>S12&amp;"'"&amp;R13&amp;"',"</f>
        <v>'\uEF61\uEF62\uEF63\uEF64\uEF65\uEF66\uEF67\uEF68\uEF69\uEF6A','\uEF61\uEF62\uEF63\uEF64\uEF65\uEF66\uEF67\uEF68\uEF69','\uEF61\uEF62\uEF63\uEF64\uEF65\uEF66\uEF67\uEF68','\uEF61\uEF62\uEF63\uEF64\uEF65\uEF66\uEF67','\uEF61\uEF62\uEF63\uEF64\uEF65\uEF66','\uEF61\uEF62\uEF63\uEF64\uEF65\uEF67\uEF68\uEF69\uEF6A','\uEF61\uEF62\uEF63\uEF64\uEF66\uEF67\uEF68','\uEF61\uEF62\uEF63\uEF64','\uEF61\uEF62\uEF63\uEF65\uEF66\uEF67','\uEF61\uEF62\uEF63','\uEF61\uEF62\uEF64\uEF65',</v>
      </c>
    </row>
    <row r="14" spans="1:19" x14ac:dyDescent="0.2">
      <c r="A14" t="s">
        <v>15</v>
      </c>
      <c r="B14" s="4">
        <v>987.76660000000004</v>
      </c>
      <c r="C14" s="4" t="s">
        <v>183</v>
      </c>
      <c r="D14" s="4" t="s">
        <v>184</v>
      </c>
      <c r="P14">
        <v>83</v>
      </c>
      <c r="Q14" s="3" t="s">
        <v>78</v>
      </c>
      <c r="R14" s="4" t="str">
        <f t="shared" si="0"/>
        <v>\uEF61\uEF62</v>
      </c>
      <c r="S14" t="str">
        <f>S13&amp;"'"&amp;R14&amp;"',"</f>
        <v>'\uEF61\uEF62\uEF63\uEF64\uEF65\uEF66\uEF67\uEF68\uEF69\uEF6A','\uEF61\uEF62\uEF63\uEF64\uEF65\uEF66\uEF67\uEF68\uEF69','\uEF61\uEF62\uEF63\uEF64\uEF65\uEF66\uEF67\uEF68','\uEF61\uEF62\uEF63\uEF64\uEF65\uEF66\uEF67','\uEF61\uEF62\uEF63\uEF64\uEF65\uEF66','\uEF61\uEF62\uEF63\uEF64\uEF65\uEF67\uEF68\uEF69\uEF6A','\uEF61\uEF62\uEF63\uEF64\uEF66\uEF67\uEF68','\uEF61\uEF62\uEF63\uEF64','\uEF61\uEF62\uEF63\uEF65\uEF66\uEF67','\uEF61\uEF62\uEF63','\uEF61\uEF62\uEF64\uEF65','\uEF61\uEF62',</v>
      </c>
    </row>
    <row r="15" spans="1:19" x14ac:dyDescent="0.2">
      <c r="A15" t="s">
        <v>26</v>
      </c>
      <c r="B15" s="4">
        <v>1046.502</v>
      </c>
      <c r="C15" s="11" t="s">
        <v>183</v>
      </c>
      <c r="D15" s="6"/>
      <c r="E15" s="11" t="s">
        <v>185</v>
      </c>
      <c r="F15" s="6"/>
      <c r="G15" s="6"/>
      <c r="H15" s="6"/>
      <c r="I15" s="6"/>
      <c r="J15" s="6"/>
      <c r="K15" s="6"/>
      <c r="L15" s="6"/>
      <c r="M15" s="6"/>
      <c r="N15" s="6"/>
      <c r="O15" s="6"/>
      <c r="P15">
        <v>84</v>
      </c>
      <c r="Q15" s="3" t="s">
        <v>79</v>
      </c>
      <c r="R15" s="4" t="str">
        <f t="shared" si="0"/>
        <v>\uEF61\uEF63</v>
      </c>
      <c r="S15" t="str">
        <f>"'"&amp;R15&amp;"',"</f>
        <v>'\uEF61\uEF63',</v>
      </c>
    </row>
    <row r="16" spans="1:19" x14ac:dyDescent="0.2">
      <c r="A16" t="s">
        <v>48</v>
      </c>
      <c r="B16" s="4">
        <v>1108.731</v>
      </c>
      <c r="C16" s="6"/>
      <c r="D16" s="11" t="s">
        <v>184</v>
      </c>
      <c r="E16" s="11" t="s">
        <v>185</v>
      </c>
      <c r="F16" s="6"/>
      <c r="G16" s="6"/>
      <c r="H16" s="6"/>
      <c r="I16" s="6"/>
      <c r="J16" s="6"/>
      <c r="K16" s="6"/>
      <c r="L16" s="6"/>
      <c r="M16" s="6"/>
      <c r="N16" s="6"/>
      <c r="O16" s="6"/>
      <c r="P16">
        <v>85</v>
      </c>
      <c r="Q16" s="3" t="s">
        <v>105</v>
      </c>
      <c r="R16" s="4" t="str">
        <f t="shared" si="0"/>
        <v>\uEF62\uEF63</v>
      </c>
      <c r="S16" t="str">
        <f>S15&amp;"'"&amp;R16&amp;"',"</f>
        <v>'\uEF61\uEF63','\uEF62\uEF63',</v>
      </c>
    </row>
    <row r="17" spans="1:19" x14ac:dyDescent="0.2">
      <c r="A17" t="s">
        <v>14</v>
      </c>
      <c r="B17" s="4">
        <v>1174.6590000000001</v>
      </c>
      <c r="C17" s="6"/>
      <c r="D17" s="6"/>
      <c r="E17" s="11" t="s">
        <v>185</v>
      </c>
      <c r="F17" s="6"/>
      <c r="G17" s="6"/>
      <c r="H17" s="6"/>
      <c r="I17" s="6"/>
      <c r="J17" s="6"/>
      <c r="K17" s="6"/>
      <c r="L17" s="6"/>
      <c r="M17" s="6"/>
      <c r="N17" s="6"/>
      <c r="O17" s="6"/>
      <c r="P17">
        <v>86</v>
      </c>
      <c r="Q17" s="3" t="s">
        <v>80</v>
      </c>
      <c r="R17" s="4" t="str">
        <f t="shared" si="0"/>
        <v>\uEF63</v>
      </c>
      <c r="S17" t="str">
        <f>S16&amp;"'"&amp;R17&amp;"',"</f>
        <v>'\uEF61\uEF63','\uEF62\uEF63','\uEF63',</v>
      </c>
    </row>
    <row r="18" spans="1:19" x14ac:dyDescent="0.2">
      <c r="A18" t="s">
        <v>49</v>
      </c>
      <c r="B18" s="4">
        <v>1244.508</v>
      </c>
      <c r="C18" s="6"/>
      <c r="D18" s="6"/>
      <c r="E18" s="11" t="s">
        <v>185</v>
      </c>
      <c r="F18" s="11" t="s">
        <v>186</v>
      </c>
      <c r="G18" s="6"/>
      <c r="H18" s="11" t="s">
        <v>187</v>
      </c>
      <c r="I18" s="11" t="s">
        <v>188</v>
      </c>
      <c r="J18" s="11" t="s">
        <v>189</v>
      </c>
      <c r="K18" s="11" t="s">
        <v>190</v>
      </c>
      <c r="L18" s="6"/>
      <c r="M18" s="6"/>
      <c r="N18" s="6"/>
      <c r="O18" s="6"/>
      <c r="P18">
        <v>87</v>
      </c>
      <c r="Q18" s="3" t="s">
        <v>106</v>
      </c>
      <c r="R18" s="4" t="str">
        <f t="shared" si="0"/>
        <v>\uEF63\uEF64\uEF65\uEF66\uEF67\uEF68</v>
      </c>
      <c r="S18" t="str">
        <f>S17&amp;"'"&amp;R18&amp;"',"</f>
        <v>'\uEF61\uEF63','\uEF62\uEF63','\uEF63','\uEF63\uEF64\uEF65\uEF66\uEF67\uEF68',</v>
      </c>
    </row>
    <row r="19" spans="1:19" x14ac:dyDescent="0.2">
      <c r="A19" t="s">
        <v>13</v>
      </c>
      <c r="B19" s="4">
        <v>1318.51</v>
      </c>
      <c r="C19" s="12" t="s">
        <v>197</v>
      </c>
      <c r="D19" s="11" t="s">
        <v>184</v>
      </c>
      <c r="E19" s="11" t="s">
        <v>185</v>
      </c>
      <c r="F19" s="11" t="s">
        <v>186</v>
      </c>
      <c r="G19" s="6"/>
      <c r="H19" s="11" t="s">
        <v>187</v>
      </c>
      <c r="I19" s="11" t="s">
        <v>188</v>
      </c>
      <c r="J19" s="6"/>
      <c r="K19" s="6"/>
      <c r="L19" s="6"/>
      <c r="M19" s="6"/>
      <c r="N19" s="6"/>
      <c r="O19" s="6"/>
      <c r="P19">
        <v>88</v>
      </c>
      <c r="Q19" s="3" t="s">
        <v>81</v>
      </c>
      <c r="R19" s="4" t="str">
        <f t="shared" si="0"/>
        <v>\uEF6B\uEF62\uEF63\uEF64\uEF65\uEF66</v>
      </c>
      <c r="S19" t="str">
        <f>S18&amp;"'"&amp;R19&amp;"',"</f>
        <v>'\uEF61\uEF63','\uEF62\uEF63','\uEF63','\uEF63\uEF64\uEF65\uEF66\uEF67\uEF68','\uEF6B\uEF62\uEF63\uEF64\uEF65\uEF66',</v>
      </c>
    </row>
    <row r="20" spans="1:19" x14ac:dyDescent="0.2">
      <c r="A20" t="s">
        <v>12</v>
      </c>
      <c r="B20" s="4">
        <v>1396.913</v>
      </c>
      <c r="C20" s="12" t="s">
        <v>197</v>
      </c>
      <c r="D20" s="11" t="s">
        <v>184</v>
      </c>
      <c r="E20" s="11" t="s">
        <v>185</v>
      </c>
      <c r="F20" s="11" t="s">
        <v>186</v>
      </c>
      <c r="G20" s="6"/>
      <c r="H20" s="11" t="s">
        <v>187</v>
      </c>
      <c r="I20" s="6"/>
      <c r="J20" s="11" t="s">
        <v>189</v>
      </c>
      <c r="K20" s="11" t="s">
        <v>190</v>
      </c>
      <c r="L20" s="6"/>
      <c r="M20" s="6"/>
      <c r="N20" s="6"/>
      <c r="O20" s="6"/>
      <c r="P20">
        <v>89</v>
      </c>
      <c r="Q20" s="3" t="s">
        <v>82</v>
      </c>
      <c r="R20" s="4" t="str">
        <f t="shared" si="0"/>
        <v>\uEF6B\uEF62\uEF63\uEF64\uEF65\uEF67\uEF68</v>
      </c>
      <c r="S20" t="str">
        <f>S19&amp;"'"&amp;R20&amp;"',"</f>
        <v>'\uEF61\uEF63','\uEF62\uEF63','\uEF63','\uEF63\uEF64\uEF65\uEF66\uEF67\uEF68','\uEF6B\uEF62\uEF63\uEF64\uEF65\uEF66','\uEF6B\uEF62\uEF63\uEF64\uEF65\uEF67\uEF68',</v>
      </c>
    </row>
    <row r="21" spans="1:19" x14ac:dyDescent="0.2">
      <c r="A21" t="s">
        <v>50</v>
      </c>
      <c r="B21" s="4">
        <v>1479.9780000000001</v>
      </c>
      <c r="C21" s="12" t="s">
        <v>197</v>
      </c>
      <c r="D21" s="11" t="s">
        <v>184</v>
      </c>
      <c r="E21" s="11" t="s">
        <v>185</v>
      </c>
      <c r="F21" s="11" t="s">
        <v>186</v>
      </c>
      <c r="G21" s="6"/>
      <c r="H21" s="6"/>
      <c r="I21" s="11" t="s">
        <v>188</v>
      </c>
      <c r="J21" s="6"/>
      <c r="K21" s="6"/>
      <c r="L21" s="6"/>
      <c r="M21" s="6"/>
      <c r="N21" s="6"/>
      <c r="O21" s="6"/>
      <c r="P21">
        <v>90</v>
      </c>
      <c r="Q21" s="3" t="s">
        <v>107</v>
      </c>
      <c r="R21" s="4" t="str">
        <f t="shared" si="0"/>
        <v>\uEF6B\uEF62\uEF63\uEF64\uEF66</v>
      </c>
      <c r="S21" t="str">
        <f>S20&amp;"'"&amp;R21&amp;"',"</f>
        <v>'\uEF61\uEF63','\uEF62\uEF63','\uEF63','\uEF63\uEF64\uEF65\uEF66\uEF67\uEF68','\uEF6B\uEF62\uEF63\uEF64\uEF65\uEF66','\uEF6B\uEF62\uEF63\uEF64\uEF65\uEF67\uEF68','\uEF6B\uEF62\uEF63\uEF64\uEF66',</v>
      </c>
    </row>
    <row r="22" spans="1:19" x14ac:dyDescent="0.2">
      <c r="A22" t="s">
        <v>11</v>
      </c>
      <c r="B22" s="4">
        <v>1567.982</v>
      </c>
      <c r="C22" s="12" t="s">
        <v>197</v>
      </c>
      <c r="D22" s="11" t="s">
        <v>184</v>
      </c>
      <c r="E22" s="11" t="s">
        <v>185</v>
      </c>
      <c r="F22" s="11" t="s">
        <v>186</v>
      </c>
      <c r="G22" s="6"/>
      <c r="H22" s="6"/>
      <c r="I22" s="6"/>
      <c r="J22" s="6"/>
      <c r="K22" s="6"/>
      <c r="L22" s="6"/>
      <c r="M22" s="6"/>
      <c r="N22" s="6"/>
      <c r="O22" s="6"/>
      <c r="P22">
        <v>91</v>
      </c>
      <c r="Q22" s="3" t="s">
        <v>83</v>
      </c>
      <c r="R22" s="4" t="str">
        <f t="shared" si="0"/>
        <v>\uEF6B\uEF62\uEF63\uEF64</v>
      </c>
      <c r="S22" t="str">
        <f>S21&amp;"'"&amp;R22&amp;"',"</f>
        <v>'\uEF61\uEF63','\uEF62\uEF63','\uEF63','\uEF63\uEF64\uEF65\uEF66\uEF67\uEF68','\uEF6B\uEF62\uEF63\uEF64\uEF65\uEF66','\uEF6B\uEF62\uEF63\uEF64\uEF65\uEF67\uEF68','\uEF6B\uEF62\uEF63\uEF64\uEF66','\uEF6B\uEF62\uEF63\uEF64',</v>
      </c>
    </row>
    <row r="23" spans="1:19" x14ac:dyDescent="0.2">
      <c r="A23" t="s">
        <v>51</v>
      </c>
      <c r="B23" s="4">
        <v>1661.2190000000001</v>
      </c>
      <c r="C23" s="12" t="s">
        <v>197</v>
      </c>
      <c r="D23" s="11" t="s">
        <v>184</v>
      </c>
      <c r="E23" s="11" t="s">
        <v>185</v>
      </c>
      <c r="F23" s="6"/>
      <c r="G23" s="6"/>
      <c r="H23" s="11" t="s">
        <v>187</v>
      </c>
      <c r="I23" s="6"/>
      <c r="J23" s="6"/>
      <c r="K23" s="6"/>
      <c r="L23" s="6"/>
      <c r="M23" s="6"/>
      <c r="N23" s="6"/>
      <c r="O23" s="6"/>
      <c r="P23">
        <v>92</v>
      </c>
      <c r="Q23" s="3" t="s">
        <v>108</v>
      </c>
      <c r="R23" s="4" t="str">
        <f t="shared" si="0"/>
        <v>\uEF6B\uEF62\uEF63\uEF65</v>
      </c>
      <c r="S23" t="str">
        <f>S22&amp;"'"&amp;R23&amp;"',"</f>
        <v>'\uEF61\uEF63','\uEF62\uEF63','\uEF63','\uEF63\uEF64\uEF65\uEF66\uEF67\uEF68','\uEF6B\uEF62\uEF63\uEF64\uEF65\uEF66','\uEF6B\uEF62\uEF63\uEF64\uEF65\uEF67\uEF68','\uEF6B\uEF62\uEF63\uEF64\uEF66','\uEF6B\uEF62\uEF63\uEF64','\uEF6B\uEF62\uEF63\uEF65',</v>
      </c>
    </row>
    <row r="24" spans="1:19" x14ac:dyDescent="0.2">
      <c r="A24" t="s">
        <v>10</v>
      </c>
      <c r="B24" s="4">
        <v>1760</v>
      </c>
      <c r="C24" s="12" t="s">
        <v>197</v>
      </c>
      <c r="D24" s="11" t="s">
        <v>184</v>
      </c>
      <c r="E24" s="11" t="s">
        <v>185</v>
      </c>
      <c r="F24" s="6"/>
      <c r="G24" s="6"/>
      <c r="H24" s="6"/>
      <c r="I24" s="6"/>
      <c r="J24" s="6"/>
      <c r="K24" s="6"/>
      <c r="L24" s="6"/>
      <c r="M24" s="6"/>
      <c r="N24" s="6"/>
      <c r="O24" s="6"/>
      <c r="P24">
        <v>93</v>
      </c>
      <c r="Q24" s="3" t="s">
        <v>84</v>
      </c>
      <c r="R24" s="4" t="str">
        <f t="shared" si="0"/>
        <v>\uEF6B\uEF62\uEF63</v>
      </c>
      <c r="S24" t="str">
        <f>S23&amp;"'"&amp;R24&amp;"',"</f>
        <v>'\uEF61\uEF63','\uEF62\uEF63','\uEF63','\uEF63\uEF64\uEF65\uEF66\uEF67\uEF68','\uEF6B\uEF62\uEF63\uEF64\uEF65\uEF66','\uEF6B\uEF62\uEF63\uEF64\uEF65\uEF67\uEF68','\uEF6B\uEF62\uEF63\uEF64\uEF66','\uEF6B\uEF62\uEF63\uEF64','\uEF6B\uEF62\uEF63\uEF65','\uEF6B\uEF62\uEF63',</v>
      </c>
    </row>
    <row r="25" spans="1:19" x14ac:dyDescent="0.2">
      <c r="A25" t="s">
        <v>52</v>
      </c>
      <c r="B25" s="4">
        <v>1864.655</v>
      </c>
      <c r="C25" s="12" t="s">
        <v>197</v>
      </c>
      <c r="D25" s="11" t="s">
        <v>184</v>
      </c>
      <c r="E25" s="11" t="s">
        <v>185</v>
      </c>
      <c r="F25" s="6"/>
      <c r="G25" s="6"/>
      <c r="H25" s="11"/>
      <c r="I25" s="11" t="s">
        <v>188</v>
      </c>
      <c r="J25" s="11" t="s">
        <v>189</v>
      </c>
      <c r="K25" s="11" t="s">
        <v>190</v>
      </c>
      <c r="L25" s="6"/>
      <c r="M25" s="6"/>
      <c r="N25" s="6"/>
      <c r="O25" s="6"/>
      <c r="P25">
        <v>94</v>
      </c>
      <c r="Q25" s="3" t="s">
        <v>109</v>
      </c>
      <c r="R25" s="4" t="str">
        <f t="shared" si="0"/>
        <v>\uEF6B\uEF62\uEF63\uEF66\uEF67\uEF68</v>
      </c>
      <c r="S25" t="str">
        <f>S24&amp;"'"&amp;R25&amp;"',"</f>
        <v>'\uEF61\uEF63','\uEF62\uEF63','\uEF63','\uEF63\uEF64\uEF65\uEF66\uEF67\uEF68','\uEF6B\uEF62\uEF63\uEF64\uEF65\uEF66','\uEF6B\uEF62\uEF63\uEF64\uEF65\uEF67\uEF68','\uEF6B\uEF62\uEF63\uEF64\uEF66','\uEF6B\uEF62\uEF63\uEF64','\uEF6B\uEF62\uEF63\uEF65','\uEF6B\uEF62\uEF63','\uEF6B\uEF62\uEF63\uEF66\uEF67\uEF68',</v>
      </c>
    </row>
    <row r="26" spans="1:19" x14ac:dyDescent="0.2">
      <c r="A26" t="s">
        <v>9</v>
      </c>
      <c r="B26" s="4">
        <v>1975.5329999999999</v>
      </c>
      <c r="C26" s="12" t="s">
        <v>197</v>
      </c>
      <c r="D26" s="11" t="s">
        <v>184</v>
      </c>
      <c r="E26" s="11" t="s">
        <v>185</v>
      </c>
      <c r="F26" s="6"/>
      <c r="G26" s="6"/>
      <c r="H26" s="11" t="s">
        <v>187</v>
      </c>
      <c r="I26" s="11" t="s">
        <v>188</v>
      </c>
      <c r="J26" s="6"/>
      <c r="K26" s="6"/>
      <c r="L26" s="6"/>
      <c r="M26" s="6"/>
      <c r="N26" s="6"/>
      <c r="O26" s="6"/>
      <c r="P26">
        <v>95</v>
      </c>
      <c r="Q26" s="3" t="s">
        <v>85</v>
      </c>
      <c r="R26" s="4" t="str">
        <f t="shared" si="0"/>
        <v>\uEF6B\uEF62\uEF63\uEF65\uEF66</v>
      </c>
      <c r="S26" t="str">
        <f>S25&amp;"'"&amp;R26&amp;"',"</f>
        <v>'\uEF61\uEF63','\uEF62\uEF63','\uEF63','\uEF63\uEF64\uEF65\uEF66\uEF67\uEF68','\uEF6B\uEF62\uEF63\uEF64\uEF65\uEF66','\uEF6B\uEF62\uEF63\uEF64\uEF65\uEF67\uEF68','\uEF6B\uEF62\uEF63\uEF64\uEF66','\uEF6B\uEF62\uEF63\uEF64','\uEF6B\uEF62\uEF63\uEF65','\uEF6B\uEF62\uEF63','\uEF6B\uEF62\uEF63\uEF66\uEF67\uEF68','\uEF6B\uEF62\uEF63\uEF65\uEF66',</v>
      </c>
    </row>
    <row r="27" spans="1:19" x14ac:dyDescent="0.2">
      <c r="A27" t="s">
        <v>29</v>
      </c>
      <c r="B27" s="4">
        <v>2093.0050000000001</v>
      </c>
      <c r="C27" s="12" t="s">
        <v>197</v>
      </c>
      <c r="D27" s="11" t="s">
        <v>184</v>
      </c>
      <c r="E27" s="6"/>
      <c r="F27" s="6"/>
      <c r="G27" s="6"/>
      <c r="H27" s="11" t="s">
        <v>187</v>
      </c>
      <c r="I27" s="11" t="s">
        <v>188</v>
      </c>
      <c r="J27" s="6"/>
      <c r="K27" s="6"/>
      <c r="L27" s="6"/>
      <c r="M27" s="6"/>
      <c r="N27" s="6"/>
      <c r="O27" s="6"/>
      <c r="P27">
        <v>96</v>
      </c>
      <c r="Q27" s="3" t="s">
        <v>86</v>
      </c>
      <c r="R27" s="4" t="str">
        <f t="shared" si="0"/>
        <v>\uEF6B\uEF62\uEF65\uEF66</v>
      </c>
      <c r="S27" t="str">
        <f>"'"&amp;R27&amp;"',"</f>
        <v>'\uEF6B\uEF62\uEF65\uEF66',</v>
      </c>
    </row>
    <row r="28" spans="1:19" x14ac:dyDescent="0.2">
      <c r="A28" t="s">
        <v>53</v>
      </c>
      <c r="B28" s="4">
        <v>2217.4609999999998</v>
      </c>
      <c r="C28" s="12" t="s">
        <v>197</v>
      </c>
      <c r="D28" s="11" t="s">
        <v>184</v>
      </c>
      <c r="E28" s="6"/>
      <c r="F28" s="11" t="s">
        <v>186</v>
      </c>
      <c r="G28" s="6"/>
      <c r="H28" s="11" t="s">
        <v>187</v>
      </c>
      <c r="I28" s="6"/>
      <c r="J28" s="11" t="s">
        <v>189</v>
      </c>
      <c r="K28" s="11" t="s">
        <v>190</v>
      </c>
      <c r="L28" s="11"/>
      <c r="M28" s="11"/>
      <c r="N28" s="11" t="s">
        <v>199</v>
      </c>
      <c r="O28" s="6"/>
      <c r="P28">
        <v>97</v>
      </c>
      <c r="Q28" s="3" t="s">
        <v>110</v>
      </c>
      <c r="R28" s="4" t="str">
        <f t="shared" si="0"/>
        <v>\uEF6B\uEF62\uEF64\uEF65\uEF67\uEF68\uEF9D</v>
      </c>
      <c r="S28" t="str">
        <f>S27&amp;"'"&amp;R28&amp;"',"</f>
        <v>'\uEF6B\uEF62\uEF65\uEF66','\uEF6B\uEF62\uEF64\uEF65\uEF67\uEF68\uEF9D',</v>
      </c>
    </row>
    <row r="29" spans="1:19" x14ac:dyDescent="0.2">
      <c r="A29" t="s">
        <v>8</v>
      </c>
      <c r="B29" s="4">
        <v>2349.3180000000002</v>
      </c>
      <c r="C29" s="12" t="s">
        <v>197</v>
      </c>
      <c r="D29" s="11" t="s">
        <v>184</v>
      </c>
      <c r="E29" s="6"/>
      <c r="F29" s="11" t="s">
        <v>186</v>
      </c>
      <c r="G29" s="6"/>
      <c r="H29" s="11" t="s">
        <v>187</v>
      </c>
      <c r="I29" s="6"/>
      <c r="J29" s="11" t="s">
        <v>189</v>
      </c>
      <c r="K29" s="11" t="s">
        <v>190</v>
      </c>
      <c r="L29" s="11"/>
      <c r="M29" s="11"/>
      <c r="N29" s="11"/>
      <c r="O29" s="6"/>
      <c r="P29">
        <v>98</v>
      </c>
      <c r="Q29" s="3" t="s">
        <v>87</v>
      </c>
      <c r="R29" s="4" t="str">
        <f t="shared" si="0"/>
        <v>\uEF6B\uEF62\uEF64\uEF65\uEF67\uEF68</v>
      </c>
      <c r="S29" t="str">
        <f>S28&amp;"'"&amp;R29&amp;"',"</f>
        <v>'\uEF6B\uEF62\uEF65\uEF66','\uEF6B\uEF62\uEF64\uEF65\uEF67\uEF68\uEF9D','\uEF6B\uEF62\uEF64\uEF65\uEF67\uEF68',</v>
      </c>
    </row>
    <row r="30" spans="1:19" x14ac:dyDescent="0.2">
      <c r="A30" t="s">
        <v>54</v>
      </c>
      <c r="B30" s="4">
        <v>2489.0160000000001</v>
      </c>
      <c r="C30" s="12" t="s">
        <v>197</v>
      </c>
      <c r="D30" s="6"/>
      <c r="E30" s="11" t="s">
        <v>185</v>
      </c>
      <c r="F30" s="11" t="s">
        <v>186</v>
      </c>
      <c r="G30" s="6"/>
      <c r="H30" s="11"/>
      <c r="I30" s="11" t="s">
        <v>188</v>
      </c>
      <c r="J30" s="11" t="s">
        <v>189</v>
      </c>
      <c r="K30" s="11" t="s">
        <v>190</v>
      </c>
      <c r="L30" s="6"/>
      <c r="M30" s="11"/>
      <c r="N30" s="11"/>
      <c r="O30" s="6"/>
      <c r="P30">
        <v>99</v>
      </c>
      <c r="Q30" s="3" t="s">
        <v>111</v>
      </c>
      <c r="R30" s="4" t="str">
        <f t="shared" si="0"/>
        <v>\uEF6B\uEF63\uEF64\uEF66\uEF67\uEF68</v>
      </c>
      <c r="S30" t="str">
        <f>S29&amp;"'"&amp;R30&amp;"',"</f>
        <v>'\uEF6B\uEF62\uEF65\uEF66','\uEF6B\uEF62\uEF64\uEF65\uEF67\uEF68\uEF9D','\uEF6B\uEF62\uEF64\uEF65\uEF67\uEF68','\uEF6B\uEF63\uEF64\uEF66\uEF67\uEF68',</v>
      </c>
    </row>
    <row r="31" spans="1:19" x14ac:dyDescent="0.2">
      <c r="A31" t="s">
        <v>7</v>
      </c>
      <c r="B31" s="4">
        <v>2637.02</v>
      </c>
      <c r="C31" s="12" t="s">
        <v>197</v>
      </c>
      <c r="D31" s="6"/>
      <c r="E31" s="11" t="s">
        <v>185</v>
      </c>
      <c r="F31" s="11" t="s">
        <v>186</v>
      </c>
      <c r="G31" s="6"/>
      <c r="H31" s="11"/>
      <c r="I31" s="11" t="s">
        <v>188</v>
      </c>
      <c r="J31" s="11" t="s">
        <v>189</v>
      </c>
      <c r="K31" s="11" t="s">
        <v>190</v>
      </c>
      <c r="L31" s="6"/>
      <c r="M31" s="6"/>
      <c r="N31" s="11" t="s">
        <v>199</v>
      </c>
      <c r="O31" s="6"/>
      <c r="P31">
        <v>100</v>
      </c>
      <c r="Q31" s="3" t="s">
        <v>88</v>
      </c>
      <c r="R31" s="4" t="str">
        <f t="shared" si="0"/>
        <v>\uEF6B\uEF63\uEF64\uEF66\uEF67\uEF68\uEF9D</v>
      </c>
      <c r="S31" t="str">
        <f>S30&amp;"'"&amp;R31&amp;"',"</f>
        <v>'\uEF6B\uEF62\uEF65\uEF66','\uEF6B\uEF62\uEF64\uEF65\uEF67\uEF68\uEF9D','\uEF6B\uEF62\uEF64\uEF65\uEF67\uEF68','\uEF6B\uEF63\uEF64\uEF66\uEF67\uEF68','\uEF6B\uEF63\uEF64\uEF66\uEF67\uEF68\uEF9D',</v>
      </c>
    </row>
    <row r="32" spans="1:19" x14ac:dyDescent="0.2">
      <c r="A32" t="s">
        <v>6</v>
      </c>
      <c r="B32" s="4">
        <v>2793.826</v>
      </c>
      <c r="C32" s="12" t="s">
        <v>197</v>
      </c>
      <c r="D32" s="11" t="s">
        <v>184</v>
      </c>
      <c r="E32" s="11" t="s">
        <v>185</v>
      </c>
      <c r="F32" s="6"/>
      <c r="G32" s="6"/>
      <c r="H32" s="11" t="s">
        <v>187</v>
      </c>
      <c r="I32" s="11" t="s">
        <v>188</v>
      </c>
      <c r="J32" s="11"/>
      <c r="K32" s="11"/>
      <c r="L32" s="6"/>
      <c r="M32" s="6"/>
      <c r="N32" s="11" t="s">
        <v>199</v>
      </c>
      <c r="O32" s="6"/>
      <c r="P32">
        <v>101</v>
      </c>
      <c r="Q32" s="3" t="s">
        <v>89</v>
      </c>
      <c r="R32" s="4" t="str">
        <f t="shared" si="0"/>
        <v>\uEF6B\uEF62\uEF63\uEF65\uEF66\uEF9D</v>
      </c>
      <c r="S32" t="str">
        <f>S31&amp;"'"&amp;R32&amp;"',"</f>
        <v>'\uEF6B\uEF62\uEF65\uEF66','\uEF6B\uEF62\uEF64\uEF65\uEF67\uEF68\uEF9D','\uEF6B\uEF62\uEF64\uEF65\uEF67\uEF68','\uEF6B\uEF63\uEF64\uEF66\uEF67\uEF68','\uEF6B\uEF63\uEF64\uEF66\uEF67\uEF68\uEF9D','\uEF6B\uEF62\uEF63\uEF65\uEF66\uEF9D',</v>
      </c>
    </row>
    <row r="33" spans="1:19" x14ac:dyDescent="0.2">
      <c r="A33" t="s">
        <v>55</v>
      </c>
      <c r="B33" s="5">
        <v>2959.9549999999999</v>
      </c>
      <c r="C33" s="12" t="s">
        <v>197</v>
      </c>
      <c r="D33" s="11" t="s">
        <v>184</v>
      </c>
      <c r="E33" s="11" t="s">
        <v>185</v>
      </c>
      <c r="F33" s="11"/>
      <c r="G33" s="6"/>
      <c r="H33" s="11" t="s">
        <v>187</v>
      </c>
      <c r="I33" s="11" t="s">
        <v>188</v>
      </c>
      <c r="J33" s="6"/>
      <c r="K33" s="6"/>
      <c r="L33" s="6"/>
      <c r="M33" s="6"/>
      <c r="N33" s="6"/>
      <c r="O33" s="6"/>
      <c r="P33">
        <v>102</v>
      </c>
      <c r="Q33" s="3" t="s">
        <v>112</v>
      </c>
      <c r="R33" s="4" t="str">
        <f t="shared" si="0"/>
        <v>\uEF6B\uEF62\uEF63\uEF65\uEF66</v>
      </c>
      <c r="S33" t="str">
        <f>S32&amp;"'"&amp;R33&amp;"',"</f>
        <v>'\uEF6B\uEF62\uEF65\uEF66','\uEF6B\uEF62\uEF64\uEF65\uEF67\uEF68\uEF9D','\uEF6B\uEF62\uEF64\uEF65\uEF67\uEF68','\uEF6B\uEF63\uEF64\uEF66\uEF67\uEF68','\uEF6B\uEF63\uEF64\uEF66\uEF67\uEF68\uEF9D','\uEF6B\uEF62\uEF63\uEF65\uEF66\uEF9D','\uEF6B\uEF62\uEF63\uEF65\uEF66',</v>
      </c>
    </row>
    <row r="34" spans="1:19" x14ac:dyDescent="0.2">
      <c r="A34" t="s">
        <v>5</v>
      </c>
      <c r="B34" s="5">
        <v>3135.9630000000002</v>
      </c>
      <c r="C34" s="12" t="s">
        <v>197</v>
      </c>
      <c r="D34" s="11" t="s">
        <v>184</v>
      </c>
      <c r="E34" s="6"/>
      <c r="F34" s="6"/>
      <c r="G34" s="6"/>
      <c r="H34" s="11" t="s">
        <v>187</v>
      </c>
      <c r="I34" s="6"/>
      <c r="J34" s="6"/>
      <c r="K34" s="6"/>
      <c r="L34" s="6"/>
      <c r="M34" s="6"/>
      <c r="N34" s="6"/>
      <c r="O34" s="6"/>
      <c r="P34">
        <v>103</v>
      </c>
      <c r="Q34" s="3" t="s">
        <v>90</v>
      </c>
      <c r="R34" s="4" t="str">
        <f t="shared" si="0"/>
        <v>\uEF6B\uEF62\uEF65</v>
      </c>
      <c r="S34" t="str">
        <f>S33&amp;"'"&amp;R34&amp;"',"</f>
        <v>'\uEF6B\uEF62\uEF65\uEF66','\uEF6B\uEF62\uEF64\uEF65\uEF67\uEF68\uEF9D','\uEF6B\uEF62\uEF64\uEF65\uEF67\uEF68','\uEF6B\uEF63\uEF64\uEF66\uEF67\uEF68','\uEF6B\uEF63\uEF64\uEF66\uEF67\uEF68\uEF9D','\uEF6B\uEF62\uEF63\uEF65\uEF66\uEF9D','\uEF6B\uEF62\uEF63\uEF65\uEF66','\uEF6B\uEF62\uEF65',</v>
      </c>
    </row>
    <row r="35" spans="1:19" x14ac:dyDescent="0.2">
      <c r="A35" t="s">
        <v>56</v>
      </c>
      <c r="B35" s="5">
        <v>3322.4380000000001</v>
      </c>
      <c r="C35" s="12" t="s">
        <v>197</v>
      </c>
      <c r="D35" s="11" t="s">
        <v>184</v>
      </c>
      <c r="E35" s="6"/>
      <c r="F35" s="11" t="s">
        <v>186</v>
      </c>
      <c r="G35" s="6"/>
      <c r="H35" s="11"/>
      <c r="I35" s="11"/>
      <c r="J35" s="11" t="s">
        <v>189</v>
      </c>
      <c r="K35" s="11" t="s">
        <v>190</v>
      </c>
      <c r="L35" s="11" t="s">
        <v>191</v>
      </c>
      <c r="M35" s="11" t="s">
        <v>192</v>
      </c>
      <c r="N35" s="11" t="s">
        <v>199</v>
      </c>
      <c r="O35" s="6"/>
      <c r="P35">
        <v>104</v>
      </c>
      <c r="Q35" s="3" t="s">
        <v>113</v>
      </c>
      <c r="R35" s="4" t="str">
        <f>_xlfn.CONCAT(C35:N35)</f>
        <v>\uEF6B\uEF62\uEF64\uEF67\uEF68\uEF69\uEF6A\uEF9D</v>
      </c>
      <c r="S35" t="str">
        <f>S34&amp;"'"&amp;R35&amp;"',"</f>
        <v>'\uEF6B\uEF62\uEF65\uEF66','\uEF6B\uEF62\uEF64\uEF65\uEF67\uEF68\uEF9D','\uEF6B\uEF62\uEF64\uEF65\uEF67\uEF68','\uEF6B\uEF63\uEF64\uEF66\uEF67\uEF68','\uEF6B\uEF63\uEF64\uEF66\uEF67\uEF68\uEF9D','\uEF6B\uEF62\uEF63\uEF65\uEF66\uEF9D','\uEF6B\uEF62\uEF63\uEF65\uEF66','\uEF6B\uEF62\uEF65','\uEF6B\uEF62\uEF64\uEF67\uEF68\uEF69\uEF6A\uEF9D',</v>
      </c>
    </row>
    <row r="36" spans="1:19" x14ac:dyDescent="0.2">
      <c r="A36" t="s">
        <v>4</v>
      </c>
      <c r="B36" s="5">
        <v>3520</v>
      </c>
      <c r="C36" s="12" t="s">
        <v>197</v>
      </c>
      <c r="D36" s="11" t="s">
        <v>184</v>
      </c>
      <c r="E36" s="6"/>
      <c r="F36" s="11" t="s">
        <v>186</v>
      </c>
      <c r="G36" s="6"/>
      <c r="H36" s="11"/>
      <c r="I36" s="11" t="s">
        <v>188</v>
      </c>
      <c r="J36" s="11" t="s">
        <v>189</v>
      </c>
      <c r="K36" s="11" t="s">
        <v>190</v>
      </c>
      <c r="L36" s="11"/>
      <c r="M36" s="11"/>
      <c r="N36" s="11"/>
      <c r="O36" s="6"/>
      <c r="P36">
        <v>105</v>
      </c>
      <c r="Q36" s="3" t="s">
        <v>91</v>
      </c>
      <c r="R36" s="4" t="str">
        <f t="shared" si="0"/>
        <v>\uEF6B\uEF62\uEF64\uEF66\uEF67\uEF68</v>
      </c>
      <c r="S36" t="str">
        <f>S35&amp;"'"&amp;R36&amp;"',"</f>
        <v>'\uEF6B\uEF62\uEF65\uEF66','\uEF6B\uEF62\uEF64\uEF65\uEF67\uEF68\uEF9D','\uEF6B\uEF62\uEF64\uEF65\uEF67\uEF68','\uEF6B\uEF63\uEF64\uEF66\uEF67\uEF68','\uEF6B\uEF63\uEF64\uEF66\uEF67\uEF68\uEF9D','\uEF6B\uEF62\uEF63\uEF65\uEF66\uEF9D','\uEF6B\uEF62\uEF63\uEF65\uEF66','\uEF6B\uEF62\uEF65','\uEF6B\uEF62\uEF64\uEF67\uEF68\uEF69\uEF6A\uEF9D','\uEF6B\uEF62\uEF64\uEF66\uEF67\uEF68',</v>
      </c>
    </row>
    <row r="37" spans="1:19" x14ac:dyDescent="0.2"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</row>
    <row r="38" spans="1:19" x14ac:dyDescent="0.2"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</row>
  </sheetData>
  <phoneticPr fontId="8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Sections</vt:lpstr>
      <vt:lpstr>Flute Standard Fingering</vt:lpstr>
      <vt:lpstr>Flute Alternative Fingering</vt:lpstr>
      <vt:lpstr>Recorder Fingering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2019-07-29T19:20:48Z</dcterms:created>
  <dcterms:modified xsi:type="dcterms:W3CDTF">2019-10-04T01:29:39Z</dcterms:modified>
</cp:coreProperties>
</file>