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uardo/projects/personal/flute-fingering/"/>
    </mc:Choice>
  </mc:AlternateContent>
  <xr:revisionPtr revIDLastSave="0" documentId="13_ncr:1_{4547CF43-9680-B244-B10E-D4F8F3D86A44}" xr6:coauthVersionLast="43" xr6:coauthVersionMax="43" xr10:uidLastSave="{00000000-0000-0000-0000-000000000000}"/>
  <bookViews>
    <workbookView xWindow="34460" yWindow="1980" windowWidth="33600" windowHeight="18880" xr2:uid="{851DC363-32CE-4241-A25E-21E01B6D35D5}"/>
  </bookViews>
  <sheets>
    <sheet name="Standard Fingering" sheetId="2" r:id="rId1"/>
    <sheet name="Alternative Fingering" sheetId="3" r:id="rId2"/>
  </sheets>
  <definedNames>
    <definedName name="_xlnm._FilterDatabase" localSheetId="0" hidden="1">'Standard Fingering'!$A$1:$U$53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V40" i="2" l="1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F2" i="3"/>
  <c r="AE2" i="3"/>
  <c r="AN2" i="2"/>
  <c r="AM2" i="3"/>
  <c r="AL2" i="3"/>
  <c r="AM2" i="2"/>
  <c r="AG2" i="2"/>
  <c r="AF2" i="2"/>
  <c r="AT2" i="3" l="1"/>
  <c r="AP2" i="3"/>
  <c r="AO2" i="3"/>
  <c r="AN2" i="3"/>
  <c r="AH2" i="3"/>
  <c r="AG2" i="3"/>
  <c r="AD40" i="2"/>
  <c r="AC40" i="2"/>
  <c r="AD39" i="2"/>
  <c r="AC39" i="2"/>
  <c r="AD38" i="2"/>
  <c r="AC38" i="2"/>
  <c r="AD37" i="2"/>
  <c r="AC37" i="2"/>
  <c r="AD36" i="2"/>
  <c r="AC36" i="2"/>
  <c r="AD35" i="2"/>
  <c r="AC35" i="2"/>
  <c r="AD34" i="2"/>
  <c r="AC34" i="2"/>
  <c r="AD33" i="2"/>
  <c r="AC33" i="2"/>
  <c r="AD32" i="2"/>
  <c r="AC32" i="2"/>
  <c r="AD31" i="2"/>
  <c r="AC31" i="2"/>
  <c r="AD30" i="2"/>
  <c r="AC30" i="2"/>
  <c r="AD29" i="2"/>
  <c r="AC29" i="2"/>
  <c r="AD28" i="2"/>
  <c r="AC28" i="2"/>
  <c r="AD27" i="2"/>
  <c r="AC27" i="2"/>
  <c r="AD26" i="2"/>
  <c r="AC26" i="2"/>
  <c r="AD25" i="2"/>
  <c r="AC25" i="2"/>
  <c r="AD24" i="2"/>
  <c r="AC24" i="2"/>
  <c r="AD23" i="2"/>
  <c r="AC23" i="2"/>
  <c r="AD22" i="2"/>
  <c r="AC22" i="2"/>
  <c r="AD21" i="2"/>
  <c r="AC21" i="2"/>
  <c r="AD20" i="2"/>
  <c r="AC20" i="2"/>
  <c r="AD19" i="2"/>
  <c r="AC19" i="2"/>
  <c r="AD18" i="2"/>
  <c r="AC18" i="2"/>
  <c r="AD17" i="2"/>
  <c r="AC17" i="2"/>
  <c r="AD16" i="2"/>
  <c r="AC16" i="2"/>
  <c r="AD15" i="2"/>
  <c r="AC15" i="2"/>
  <c r="Z15" i="2"/>
  <c r="AA15" i="2" s="1"/>
  <c r="AB15" i="2" s="1"/>
  <c r="AD14" i="2"/>
  <c r="AC14" i="2"/>
  <c r="AD13" i="2"/>
  <c r="AC13" i="2"/>
  <c r="AD12" i="2"/>
  <c r="AC12" i="2"/>
  <c r="AD11" i="2"/>
  <c r="AC11" i="2"/>
  <c r="AD10" i="2"/>
  <c r="AC10" i="2"/>
  <c r="AD9" i="2"/>
  <c r="AC9" i="2"/>
  <c r="AD8" i="2"/>
  <c r="AC8" i="2"/>
  <c r="AD7" i="2"/>
  <c r="AC7" i="2"/>
  <c r="AD6" i="2"/>
  <c r="AC6" i="2"/>
  <c r="AD5" i="2"/>
  <c r="AC5" i="2"/>
  <c r="AD4" i="2"/>
  <c r="AC4" i="2"/>
  <c r="AD3" i="2"/>
  <c r="AC3" i="2"/>
  <c r="Z3" i="2"/>
  <c r="Y4" i="2" s="1"/>
  <c r="AV2" i="2"/>
  <c r="AU2" i="3"/>
  <c r="AS2" i="3"/>
  <c r="AR2" i="3"/>
  <c r="AQ2" i="3"/>
  <c r="AK2" i="3"/>
  <c r="AJ2" i="3"/>
  <c r="AK2" i="2"/>
  <c r="AI2" i="3"/>
  <c r="AD2" i="3"/>
  <c r="AB2" i="2"/>
  <c r="AC2" i="2"/>
  <c r="AA2" i="2"/>
  <c r="Z2" i="2"/>
  <c r="W53" i="3"/>
  <c r="AC53" i="3" s="1"/>
  <c r="W51" i="3"/>
  <c r="AC51" i="3" s="1"/>
  <c r="W50" i="3"/>
  <c r="Z50" i="3" s="1"/>
  <c r="W37" i="3"/>
  <c r="W19" i="3"/>
  <c r="W18" i="3"/>
  <c r="W17" i="3"/>
  <c r="W11" i="3"/>
  <c r="X11" i="3" s="1"/>
  <c r="Y11" i="3" s="1"/>
  <c r="W3" i="3"/>
  <c r="AA3" i="3" s="1"/>
  <c r="W2" i="3"/>
  <c r="Z2" i="3" s="1"/>
  <c r="T2" i="2"/>
  <c r="S2" i="2" s="1"/>
  <c r="R2" i="2" s="1"/>
  <c r="Q2" i="2" s="1"/>
  <c r="P2" i="2" s="1"/>
  <c r="O2" i="2" s="1"/>
  <c r="N2" i="2" s="1"/>
  <c r="M2" i="2" s="1"/>
  <c r="L2" i="2" s="1"/>
  <c r="K2" i="2" s="1"/>
  <c r="J2" i="2" s="1"/>
  <c r="I2" i="2" s="1"/>
  <c r="H2" i="2" s="1"/>
  <c r="G2" i="2" s="1"/>
  <c r="F2" i="2" s="1"/>
  <c r="E2" i="2" s="1"/>
  <c r="D2" i="2" s="1"/>
  <c r="C2" i="2" s="1"/>
  <c r="W44" i="3" s="1"/>
  <c r="X44" i="3" s="1"/>
  <c r="Y16" i="2"/>
  <c r="Z16" i="2" s="1"/>
  <c r="AA16" i="2" s="1"/>
  <c r="AB16" i="2" s="1"/>
  <c r="W24" i="3" l="1"/>
  <c r="W32" i="3"/>
  <c r="W33" i="3"/>
  <c r="X33" i="3" s="1"/>
  <c r="W38" i="3"/>
  <c r="Z38" i="3" s="1"/>
  <c r="W45" i="3"/>
  <c r="Z45" i="3" s="1"/>
  <c r="W4" i="3"/>
  <c r="X4" i="3" s="1"/>
  <c r="Y4" i="3" s="1"/>
  <c r="AA50" i="3"/>
  <c r="AB50" i="3"/>
  <c r="AH2" i="2"/>
  <c r="AC50" i="3"/>
  <c r="AI2" i="2"/>
  <c r="AT2" i="2"/>
  <c r="AU2" i="2"/>
  <c r="AE2" i="2"/>
  <c r="AO2" i="2"/>
  <c r="Y50" i="3"/>
  <c r="AC24" i="3"/>
  <c r="AC17" i="3"/>
  <c r="AC19" i="3"/>
  <c r="W5" i="3"/>
  <c r="AC5" i="3" s="1"/>
  <c r="Z11" i="3"/>
  <c r="W25" i="3"/>
  <c r="Z25" i="3" s="1"/>
  <c r="W21" i="3"/>
  <c r="AP2" i="2"/>
  <c r="W14" i="3"/>
  <c r="W41" i="3"/>
  <c r="AQ2" i="2"/>
  <c r="X45" i="3"/>
  <c r="W6" i="3"/>
  <c r="W46" i="3"/>
  <c r="AC46" i="3" s="1"/>
  <c r="AJ2" i="2"/>
  <c r="W34" i="3"/>
  <c r="AC34" i="3" s="1"/>
  <c r="AC2" i="3"/>
  <c r="W8" i="3"/>
  <c r="W28" i="3"/>
  <c r="W35" i="3"/>
  <c r="AC11" i="3"/>
  <c r="W20" i="3"/>
  <c r="X20" i="3" s="1"/>
  <c r="Y20" i="3" s="1"/>
  <c r="W7" i="3"/>
  <c r="AC7" i="3" s="1"/>
  <c r="W52" i="3"/>
  <c r="AC52" i="3" s="1"/>
  <c r="W9" i="3"/>
  <c r="W15" i="3"/>
  <c r="Z15" i="3" s="1"/>
  <c r="W42" i="3"/>
  <c r="Z42" i="3" s="1"/>
  <c r="W48" i="3"/>
  <c r="AC48" i="3" s="1"/>
  <c r="W3" i="2"/>
  <c r="W39" i="3"/>
  <c r="Z39" i="3" s="1"/>
  <c r="W13" i="3"/>
  <c r="Z13" i="3" s="1"/>
  <c r="X2" i="3"/>
  <c r="AB2" i="3"/>
  <c r="AA2" i="3"/>
  <c r="W16" i="3"/>
  <c r="W22" i="3"/>
  <c r="W29" i="3"/>
  <c r="AC29" i="3" s="1"/>
  <c r="W43" i="3"/>
  <c r="AC43" i="3" s="1"/>
  <c r="AL2" i="2"/>
  <c r="AR2" i="2"/>
  <c r="Y45" i="3"/>
  <c r="AA45" i="3" s="1"/>
  <c r="AC38" i="3"/>
  <c r="AC4" i="3"/>
  <c r="W26" i="3"/>
  <c r="X26" i="3" s="1"/>
  <c r="Y26" i="3" s="1"/>
  <c r="W47" i="3"/>
  <c r="AC47" i="3" s="1"/>
  <c r="Y2" i="3"/>
  <c r="W23" i="3"/>
  <c r="W30" i="3"/>
  <c r="X30" i="3" s="1"/>
  <c r="W36" i="3"/>
  <c r="AC36" i="3" s="1"/>
  <c r="W49" i="3"/>
  <c r="Z49" i="3" s="1"/>
  <c r="AS2" i="2"/>
  <c r="W12" i="3"/>
  <c r="AC12" i="3" s="1"/>
  <c r="W40" i="3"/>
  <c r="W27" i="3"/>
  <c r="Z27" i="3" s="1"/>
  <c r="W10" i="3"/>
  <c r="Z10" i="3" s="1"/>
  <c r="W31" i="3"/>
  <c r="AC31" i="3" s="1"/>
  <c r="Z4" i="2"/>
  <c r="AA4" i="2" s="1"/>
  <c r="AB4" i="2" s="1"/>
  <c r="AA3" i="2"/>
  <c r="AB3" i="2" s="1"/>
  <c r="AC22" i="3"/>
  <c r="AA11" i="3"/>
  <c r="AB11" i="3"/>
  <c r="AA4" i="3"/>
  <c r="AB4" i="3"/>
  <c r="Z6" i="3"/>
  <c r="Z37" i="3"/>
  <c r="Y44" i="3"/>
  <c r="AB44" i="3" s="1"/>
  <c r="X51" i="3"/>
  <c r="Z18" i="3"/>
  <c r="X32" i="3"/>
  <c r="Y32" i="3" s="1"/>
  <c r="Z20" i="3"/>
  <c r="X22" i="3"/>
  <c r="Z32" i="3"/>
  <c r="Z44" i="3"/>
  <c r="Y51" i="3"/>
  <c r="X37" i="3"/>
  <c r="Y37" i="3" s="1"/>
  <c r="AA37" i="3" s="1"/>
  <c r="Z3" i="3"/>
  <c r="AC6" i="3"/>
  <c r="AC18" i="3"/>
  <c r="AC42" i="3"/>
  <c r="Z51" i="3"/>
  <c r="X53" i="3"/>
  <c r="AA51" i="3"/>
  <c r="Y53" i="3"/>
  <c r="X3" i="3"/>
  <c r="Z8" i="3"/>
  <c r="X24" i="3"/>
  <c r="Y24" i="3" s="1"/>
  <c r="AB3" i="3"/>
  <c r="Z5" i="3"/>
  <c r="AC8" i="3"/>
  <c r="Z17" i="3"/>
  <c r="X19" i="3"/>
  <c r="Y19" i="3" s="1"/>
  <c r="AB19" i="3" s="1"/>
  <c r="AC20" i="3"/>
  <c r="AC32" i="3"/>
  <c r="X43" i="3"/>
  <c r="AC44" i="3"/>
  <c r="AB51" i="3"/>
  <c r="Z53" i="3"/>
  <c r="X18" i="3"/>
  <c r="Y18" i="3" s="1"/>
  <c r="X25" i="3"/>
  <c r="Y25" i="3" s="1"/>
  <c r="Z22" i="3"/>
  <c r="AC37" i="3"/>
  <c r="AC3" i="3"/>
  <c r="X14" i="3"/>
  <c r="Y14" i="3" s="1"/>
  <c r="AC15" i="3"/>
  <c r="Z24" i="3"/>
  <c r="X38" i="3"/>
  <c r="Y38" i="3" s="1"/>
  <c r="X50" i="3"/>
  <c r="AA53" i="3"/>
  <c r="X6" i="3"/>
  <c r="Y6" i="3" s="1"/>
  <c r="X8" i="3"/>
  <c r="Y8" i="3" s="1"/>
  <c r="AB8" i="3" s="1"/>
  <c r="Z30" i="3"/>
  <c r="X27" i="3"/>
  <c r="Y27" i="3" s="1"/>
  <c r="Y3" i="3"/>
  <c r="X5" i="3"/>
  <c r="Y5" i="3" s="1"/>
  <c r="X17" i="3"/>
  <c r="Y17" i="3" s="1"/>
  <c r="AA17" i="3" s="1"/>
  <c r="Z43" i="3"/>
  <c r="AB53" i="3"/>
  <c r="Z7" i="3"/>
  <c r="Z19" i="3"/>
  <c r="AC33" i="3" l="1"/>
  <c r="Z33" i="3"/>
  <c r="Z4" i="3"/>
  <c r="Z46" i="3"/>
  <c r="X34" i="3"/>
  <c r="Y34" i="3" s="1"/>
  <c r="Y33" i="3"/>
  <c r="AB33" i="3" s="1"/>
  <c r="AC25" i="3"/>
  <c r="X36" i="3"/>
  <c r="Y36" i="3" s="1"/>
  <c r="AA36" i="3" s="1"/>
  <c r="Z34" i="3"/>
  <c r="AC13" i="3"/>
  <c r="X7" i="3"/>
  <c r="Y7" i="3" s="1"/>
  <c r="AB7" i="3" s="1"/>
  <c r="X29" i="3"/>
  <c r="Y29" i="3" s="1"/>
  <c r="AB29" i="3" s="1"/>
  <c r="AC45" i="3"/>
  <c r="AA5" i="3"/>
  <c r="AB5" i="3"/>
  <c r="Z12" i="3"/>
  <c r="X39" i="3"/>
  <c r="AC10" i="3"/>
  <c r="AC27" i="3"/>
  <c r="X13" i="3"/>
  <c r="Y13" i="3" s="1"/>
  <c r="AA13" i="3" s="1"/>
  <c r="X46" i="3"/>
  <c r="Y46" i="3" s="1"/>
  <c r="X15" i="3"/>
  <c r="Y15" i="3" s="1"/>
  <c r="AA15" i="3" s="1"/>
  <c r="X10" i="3"/>
  <c r="Y10" i="3" s="1"/>
  <c r="AA10" i="3" s="1"/>
  <c r="X12" i="3"/>
  <c r="Y12" i="3" s="1"/>
  <c r="AA12" i="3" s="1"/>
  <c r="AD2" i="2"/>
  <c r="AB24" i="3"/>
  <c r="AA24" i="3"/>
  <c r="AA34" i="3"/>
  <c r="AB34" i="3"/>
  <c r="Z14" i="3"/>
  <c r="AC14" i="3"/>
  <c r="Z35" i="3"/>
  <c r="X35" i="3"/>
  <c r="Y35" i="3" s="1"/>
  <c r="AA35" i="3" s="1"/>
  <c r="X28" i="3"/>
  <c r="Y28" i="3" s="1"/>
  <c r="AB28" i="3" s="1"/>
  <c r="Z28" i="3"/>
  <c r="AC41" i="3"/>
  <c r="X41" i="3"/>
  <c r="Y41" i="3" s="1"/>
  <c r="AA41" i="3" s="1"/>
  <c r="X21" i="3"/>
  <c r="Y21" i="3" s="1"/>
  <c r="AC21" i="3"/>
  <c r="Z21" i="3"/>
  <c r="AA44" i="3"/>
  <c r="AB45" i="3"/>
  <c r="Z47" i="3"/>
  <c r="X47" i="3"/>
  <c r="Y47" i="3" s="1"/>
  <c r="AB47" i="3" s="1"/>
  <c r="X16" i="3"/>
  <c r="Y16" i="3" s="1"/>
  <c r="AC16" i="3"/>
  <c r="Z16" i="3"/>
  <c r="Z41" i="3"/>
  <c r="Z48" i="3"/>
  <c r="Z26" i="3"/>
  <c r="AC26" i="3"/>
  <c r="Z9" i="3"/>
  <c r="X9" i="3"/>
  <c r="Y9" i="3" s="1"/>
  <c r="Y39" i="3"/>
  <c r="AB39" i="3" s="1"/>
  <c r="X23" i="3"/>
  <c r="Y23" i="3" s="1"/>
  <c r="AA23" i="3" s="1"/>
  <c r="AC23" i="3"/>
  <c r="Z23" i="3"/>
  <c r="X31" i="3"/>
  <c r="Y31" i="3" s="1"/>
  <c r="AB31" i="3" s="1"/>
  <c r="X48" i="3"/>
  <c r="Y48" i="3" s="1"/>
  <c r="AA48" i="3" s="1"/>
  <c r="AC49" i="3"/>
  <c r="Y30" i="3"/>
  <c r="AA30" i="3" s="1"/>
  <c r="AA33" i="3"/>
  <c r="X40" i="3"/>
  <c r="Y40" i="3" s="1"/>
  <c r="Z40" i="3"/>
  <c r="AC40" i="3"/>
  <c r="X52" i="3"/>
  <c r="Y52" i="3" s="1"/>
  <c r="Z52" i="3"/>
  <c r="X49" i="3"/>
  <c r="Y49" i="3" s="1"/>
  <c r="AA49" i="3" s="1"/>
  <c r="AC28" i="3"/>
  <c r="AC9" i="3"/>
  <c r="AB15" i="3"/>
  <c r="AC30" i="3"/>
  <c r="Y43" i="3"/>
  <c r="AB43" i="3" s="1"/>
  <c r="X42" i="3"/>
  <c r="Y42" i="3" s="1"/>
  <c r="AC35" i="3"/>
  <c r="AC39" i="3"/>
  <c r="Z29" i="3"/>
  <c r="Z31" i="3"/>
  <c r="Z36" i="3"/>
  <c r="Y22" i="3"/>
  <c r="AB22" i="3" s="1"/>
  <c r="Y5" i="2"/>
  <c r="Z5" i="2" s="1"/>
  <c r="AA5" i="2" s="1"/>
  <c r="AB5" i="2" s="1"/>
  <c r="AA25" i="3"/>
  <c r="AB25" i="3"/>
  <c r="AB18" i="3"/>
  <c r="AA18" i="3"/>
  <c r="AB20" i="3"/>
  <c r="AA20" i="3"/>
  <c r="AB6" i="3"/>
  <c r="AA6" i="3"/>
  <c r="AB32" i="3"/>
  <c r="AA32" i="3"/>
  <c r="AB46" i="3"/>
  <c r="AA46" i="3"/>
  <c r="AB27" i="3"/>
  <c r="AA27" i="3"/>
  <c r="AB17" i="3"/>
  <c r="AA8" i="3"/>
  <c r="AA26" i="3"/>
  <c r="AB26" i="3"/>
  <c r="AB30" i="3"/>
  <c r="AB37" i="3"/>
  <c r="AA38" i="3"/>
  <c r="AB38" i="3"/>
  <c r="AB14" i="3"/>
  <c r="AA14" i="3"/>
  <c r="AA19" i="3"/>
  <c r="W23" i="2"/>
  <c r="W31" i="2"/>
  <c r="W52" i="2"/>
  <c r="W11" i="2"/>
  <c r="W50" i="2"/>
  <c r="W28" i="2"/>
  <c r="W38" i="2"/>
  <c r="W8" i="2"/>
  <c r="W17" i="2"/>
  <c r="W7" i="2"/>
  <c r="W25" i="2"/>
  <c r="W22" i="2"/>
  <c r="W20" i="2"/>
  <c r="W53" i="2"/>
  <c r="W5" i="2"/>
  <c r="W33" i="2"/>
  <c r="W30" i="2"/>
  <c r="W51" i="2"/>
  <c r="W19" i="2"/>
  <c r="W26" i="2"/>
  <c r="W29" i="2"/>
  <c r="W4" i="2"/>
  <c r="W27" i="2"/>
  <c r="W40" i="2"/>
  <c r="W34" i="2"/>
  <c r="W41" i="2"/>
  <c r="W42" i="2"/>
  <c r="W18" i="2"/>
  <c r="W6" i="2"/>
  <c r="W43" i="2"/>
  <c r="W49" i="2"/>
  <c r="W32" i="2"/>
  <c r="W16" i="2"/>
  <c r="W14" i="2"/>
  <c r="W9" i="2"/>
  <c r="W47" i="2"/>
  <c r="W13" i="2"/>
  <c r="W48" i="2"/>
  <c r="W10" i="2"/>
  <c r="W44" i="2"/>
  <c r="W39" i="2"/>
  <c r="W37" i="2"/>
  <c r="W36" i="2"/>
  <c r="W21" i="2"/>
  <c r="W15" i="2"/>
  <c r="W45" i="2"/>
  <c r="W46" i="2"/>
  <c r="W24" i="2"/>
  <c r="W35" i="2"/>
  <c r="W12" i="2"/>
  <c r="Y17" i="2"/>
  <c r="Z17" i="2" s="1"/>
  <c r="AA17" i="2" s="1"/>
  <c r="AB17" i="2" s="1"/>
  <c r="AB48" i="3" l="1"/>
  <c r="AB13" i="3"/>
  <c r="AB36" i="3"/>
  <c r="AA7" i="3"/>
  <c r="AA29" i="3"/>
  <c r="AB12" i="3"/>
  <c r="AB49" i="3"/>
  <c r="AB23" i="3"/>
  <c r="AA31" i="3"/>
  <c r="AB10" i="3"/>
  <c r="AB9" i="3"/>
  <c r="AA9" i="3"/>
  <c r="AA40" i="3"/>
  <c r="AB40" i="3"/>
  <c r="AB35" i="3"/>
  <c r="AA42" i="3"/>
  <c r="AB42" i="3"/>
  <c r="AA39" i="3"/>
  <c r="AA28" i="3"/>
  <c r="AA47" i="3"/>
  <c r="AA43" i="3"/>
  <c r="AA22" i="3"/>
  <c r="AA21" i="3"/>
  <c r="AB21" i="3"/>
  <c r="AB52" i="3"/>
  <c r="AA52" i="3"/>
  <c r="AB41" i="3"/>
  <c r="AA16" i="3"/>
  <c r="AB16" i="3"/>
  <c r="V3" i="3"/>
  <c r="V4" i="3"/>
  <c r="V17" i="3"/>
  <c r="V25" i="3"/>
  <c r="V37" i="3"/>
  <c r="V38" i="3"/>
  <c r="V10" i="3"/>
  <c r="V9" i="3"/>
  <c r="V18" i="3"/>
  <c r="V31" i="3"/>
  <c r="V47" i="3"/>
  <c r="V43" i="3"/>
  <c r="V15" i="3"/>
  <c r="V48" i="3"/>
  <c r="V40" i="3"/>
  <c r="V51" i="3"/>
  <c r="V33" i="3"/>
  <c r="V14" i="3"/>
  <c r="V16" i="3"/>
  <c r="V41" i="3"/>
  <c r="V11" i="3"/>
  <c r="V45" i="3"/>
  <c r="V53" i="3"/>
  <c r="V32" i="3"/>
  <c r="V12" i="3"/>
  <c r="V13" i="3"/>
  <c r="V52" i="3"/>
  <c r="V8" i="3"/>
  <c r="V46" i="3"/>
  <c r="V22" i="3"/>
  <c r="V27" i="3"/>
  <c r="V35" i="3"/>
  <c r="V26" i="3"/>
  <c r="V24" i="3"/>
  <c r="V39" i="3"/>
  <c r="V23" i="3"/>
  <c r="V42" i="3"/>
  <c r="V21" i="3"/>
  <c r="V28" i="3"/>
  <c r="V29" i="3"/>
  <c r="V50" i="3"/>
  <c r="V5" i="3"/>
  <c r="V36" i="3"/>
  <c r="Y18" i="2"/>
  <c r="Z18" i="2" l="1"/>
  <c r="AA18" i="2" s="1"/>
  <c r="AB18" i="2" s="1"/>
  <c r="Y19" i="2" l="1"/>
  <c r="Z19" i="2" s="1"/>
  <c r="AA19" i="2" l="1"/>
  <c r="AB19" i="2" s="1"/>
  <c r="Y20" i="2"/>
  <c r="Z20" i="2" s="1"/>
  <c r="AA20" i="2" l="1"/>
  <c r="AB20" i="2" s="1"/>
  <c r="Y21" i="2"/>
  <c r="Z21" i="2" s="1"/>
  <c r="AA21" i="2" l="1"/>
  <c r="AB21" i="2" s="1"/>
  <c r="Y22" i="2"/>
  <c r="Z22" i="2" s="1"/>
  <c r="AA22" i="2" l="1"/>
  <c r="AB22" i="2" s="1"/>
  <c r="Y23" i="2"/>
  <c r="Z23" i="2" s="1"/>
  <c r="AA23" i="2" l="1"/>
  <c r="AB23" i="2" s="1"/>
  <c r="Y24" i="2"/>
  <c r="Z24" i="2" s="1"/>
  <c r="AA24" i="2" l="1"/>
  <c r="AB24" i="2" s="1"/>
  <c r="Y25" i="2"/>
  <c r="Z25" i="2" s="1"/>
  <c r="AA25" i="2" l="1"/>
  <c r="AB25" i="2" s="1"/>
  <c r="Y26" i="2"/>
  <c r="Z26" i="2" s="1"/>
  <c r="AA26" i="2" l="1"/>
  <c r="AB26" i="2" s="1"/>
  <c r="Y27" i="2"/>
  <c r="Z27" i="2" s="1"/>
  <c r="AA27" i="2" l="1"/>
  <c r="AB27" i="2" s="1"/>
  <c r="Y28" i="2"/>
  <c r="Z28" i="2" s="1"/>
  <c r="V44" i="3"/>
  <c r="V6" i="3"/>
  <c r="V49" i="3"/>
  <c r="V20" i="3"/>
  <c r="AA28" i="2" l="1"/>
  <c r="AB28" i="2" s="1"/>
  <c r="Y29" i="2"/>
  <c r="Z29" i="2" s="1"/>
  <c r="V34" i="3"/>
  <c r="V19" i="3"/>
  <c r="V30" i="3"/>
  <c r="V7" i="3"/>
  <c r="AA29" i="2" l="1"/>
  <c r="AB29" i="2" s="1"/>
  <c r="Y30" i="2"/>
  <c r="Z30" i="2" s="1"/>
  <c r="AA30" i="2" s="1"/>
  <c r="AB30" i="2" s="1"/>
  <c r="Y31" i="2"/>
  <c r="Z31" i="2" s="1"/>
  <c r="AA31" i="2" s="1"/>
  <c r="AB31" i="2" s="1"/>
  <c r="Y32" i="2" l="1"/>
  <c r="Z32" i="2" s="1"/>
  <c r="AA32" i="2" s="1"/>
  <c r="AB32" i="2" s="1"/>
  <c r="Y33" i="2" l="1"/>
  <c r="Z33" i="2" s="1"/>
  <c r="AA33" i="2" s="1"/>
  <c r="AB33" i="2" s="1"/>
  <c r="Y34" i="2" l="1"/>
  <c r="Z34" i="2" s="1"/>
  <c r="AA34" i="2" s="1"/>
  <c r="AB34" i="2" s="1"/>
  <c r="Y35" i="2" l="1"/>
  <c r="Z35" i="2" s="1"/>
  <c r="AA35" i="2" s="1"/>
  <c r="AB35" i="2" s="1"/>
  <c r="Y36" i="2" l="1"/>
  <c r="Z36" i="2" s="1"/>
  <c r="AA36" i="2" s="1"/>
  <c r="AB36" i="2" s="1"/>
  <c r="Y37" i="2" l="1"/>
  <c r="Z37" i="2" s="1"/>
  <c r="AA37" i="2" s="1"/>
  <c r="AB37" i="2" s="1"/>
  <c r="Y38" i="2" l="1"/>
  <c r="Z38" i="2" s="1"/>
  <c r="AA38" i="2" s="1"/>
  <c r="AB38" i="2" s="1"/>
  <c r="Y39" i="2" l="1"/>
  <c r="Z39" i="2" s="1"/>
  <c r="AA39" i="2" s="1"/>
  <c r="AB39" i="2" s="1"/>
  <c r="Y6" i="2" l="1"/>
  <c r="Z6" i="2" s="1"/>
  <c r="AA6" i="2" s="1"/>
  <c r="AB6" i="2" s="1"/>
  <c r="Y40" i="2"/>
  <c r="Z40" i="2" s="1"/>
  <c r="AA40" i="2" s="1"/>
  <c r="AB40" i="2" s="1"/>
  <c r="Y7" i="2" l="1"/>
  <c r="Z7" i="2" s="1"/>
  <c r="AA7" i="2" s="1"/>
  <c r="AB7" i="2" s="1"/>
  <c r="Y8" i="2" l="1"/>
  <c r="Z8" i="2" s="1"/>
  <c r="AA8" i="2" s="1"/>
  <c r="AB8" i="2" s="1"/>
  <c r="Y41" i="2"/>
  <c r="Z41" i="2" s="1"/>
  <c r="AA41" i="2" s="1"/>
  <c r="Y9" i="2" l="1"/>
  <c r="Z9" i="2" s="1"/>
  <c r="AA9" i="2" s="1"/>
  <c r="AB9" i="2" s="1"/>
  <c r="Y10" i="2" l="1"/>
  <c r="Z10" i="2" s="1"/>
  <c r="AA10" i="2" s="1"/>
  <c r="AB10" i="2" s="1"/>
  <c r="Y42" i="2"/>
  <c r="Z42" i="2" s="1"/>
  <c r="AA42" i="2" s="1"/>
  <c r="Y11" i="2" l="1"/>
  <c r="Z11" i="2" s="1"/>
  <c r="AA11" i="2" s="1"/>
  <c r="AB11" i="2" s="1"/>
  <c r="Y12" i="2" l="1"/>
  <c r="Z12" i="2" s="1"/>
  <c r="AA12" i="2" s="1"/>
  <c r="AB12" i="2" s="1"/>
  <c r="Y43" i="2"/>
  <c r="Z43" i="2" s="1"/>
  <c r="AA43" i="2" s="1"/>
  <c r="Y13" i="2" l="1"/>
  <c r="Z13" i="2" s="1"/>
  <c r="AA13" i="2" s="1"/>
  <c r="AB13" i="2" s="1"/>
  <c r="Y14" i="2" l="1"/>
  <c r="Z14" i="2" s="1"/>
  <c r="AA14" i="2" s="1"/>
  <c r="AB14" i="2" s="1"/>
  <c r="Y44" i="2"/>
  <c r="Z44" i="2" s="1"/>
  <c r="AA44" i="2" s="1"/>
  <c r="Y45" i="2" l="1"/>
  <c r="Z45" i="2" s="1"/>
  <c r="AA45" i="2" s="1"/>
  <c r="Y46" i="2" l="1"/>
  <c r="Z46" i="2" s="1"/>
  <c r="AA46" i="2" s="1"/>
  <c r="Y47" i="2" l="1"/>
  <c r="Z47" i="2" s="1"/>
  <c r="AA47" i="2" s="1"/>
  <c r="Y48" i="2" l="1"/>
  <c r="Z48" i="2" s="1"/>
  <c r="AA48" i="2" s="1"/>
  <c r="Y49" i="2" l="1"/>
  <c r="Z49" i="2" s="1"/>
  <c r="AA49" i="2" s="1"/>
  <c r="Y50" i="2" l="1"/>
  <c r="Z50" i="2" s="1"/>
  <c r="AA50" i="2" s="1"/>
  <c r="Y51" i="2" l="1"/>
  <c r="Z51" i="2" s="1"/>
  <c r="AA51" i="2" s="1"/>
  <c r="Y52" i="2" l="1"/>
  <c r="Z52" i="2" s="1"/>
  <c r="AA52" i="2" s="1"/>
  <c r="Y53" i="2" l="1"/>
  <c r="Z53" i="2" s="1"/>
  <c r="AA5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1" authorId="0" shapeId="0" xr:uid="{BCB9306A-CB93-B345-A9DE-9EBC09352D4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https://www.yamaha.com/en/musical_instrument_guide/flute/play/play002.html
</t>
        </r>
        <r>
          <rPr>
            <sz val="10"/>
            <color rgb="FF000000"/>
            <rFont val="Calibri"/>
            <family val="2"/>
          </rPr>
          <t xml:space="preserve">http://flute.fingerings.info/howto.html#models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Where 1 stands for key depressed fully.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1" authorId="0" shapeId="0" xr:uid="{8019021A-3DD6-F84E-80A7-11CB161F4C3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https://www.wfg.woodwind.org/flute/fl_alt_4.html
</t>
        </r>
        <r>
          <rPr>
            <sz val="10"/>
            <color rgb="FF000000"/>
            <rFont val="Calibri"/>
            <family val="2"/>
          </rPr>
          <t xml:space="preserve">http://flute.fingerings.info/
</t>
        </r>
        <r>
          <rPr>
            <sz val="10"/>
            <color rgb="FF000000"/>
            <rFont val="Calibri"/>
            <family val="2"/>
            <scheme val="minor"/>
          </rPr>
          <t>https://newt.phys.unsw.edu.au/music/flute/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Where 1 stands for key depressed, 2 for only ring depressed and 3 for key half depressed.</t>
        </r>
      </text>
    </comment>
  </commentList>
</comments>
</file>

<file path=xl/sharedStrings.xml><?xml version="1.0" encoding="utf-8"?>
<sst xmlns="http://schemas.openxmlformats.org/spreadsheetml/2006/main" count="208" uniqueCount="155">
  <si>
    <t>B3</t>
  </si>
  <si>
    <t>C4</t>
  </si>
  <si>
    <t>Frequency (Hz)</t>
  </si>
  <si>
    <t>B7</t>
  </si>
  <si>
    <t>A7</t>
  </si>
  <si>
    <t>G7</t>
  </si>
  <si>
    <t>F7</t>
  </si>
  <si>
    <t>E7</t>
  </si>
  <si>
    <t>D7</t>
  </si>
  <si>
    <t>B6</t>
  </si>
  <si>
    <t>A6</t>
  </si>
  <si>
    <t>G6</t>
  </si>
  <si>
    <t>F6</t>
  </si>
  <si>
    <t>E6</t>
  </si>
  <si>
    <t>D6</t>
  </si>
  <si>
    <t>B5</t>
  </si>
  <si>
    <t>A5</t>
  </si>
  <si>
    <t>G5</t>
  </si>
  <si>
    <t>F5</t>
  </si>
  <si>
    <t>E5</t>
  </si>
  <si>
    <t>D5</t>
  </si>
  <si>
    <t>B4</t>
  </si>
  <si>
    <t>G4</t>
  </si>
  <si>
    <t>F4</t>
  </si>
  <si>
    <t>E4</t>
  </si>
  <si>
    <t>D4</t>
  </si>
  <si>
    <t>C6</t>
  </si>
  <si>
    <t>C5</t>
  </si>
  <si>
    <t>A4</t>
  </si>
  <si>
    <t>C7</t>
  </si>
  <si>
    <t>C8</t>
  </si>
  <si>
    <t>Scientific Name</t>
  </si>
  <si>
    <t>Bb</t>
  </si>
  <si>
    <t>G#</t>
  </si>
  <si>
    <t>Bb Lever</t>
  </si>
  <si>
    <t>Gizmo</t>
  </si>
  <si>
    <t>D#</t>
  </si>
  <si>
    <t>C#</t>
  </si>
  <si>
    <t>C#4/Db4</t>
  </si>
  <si>
    <t>D#4/Eb4</t>
  </si>
  <si>
    <t>F#4/Gb4</t>
  </si>
  <si>
    <t>G#4/Ab4</t>
  </si>
  <si>
    <t>A#4/Bb4</t>
  </si>
  <si>
    <t>C#5/Db5</t>
  </si>
  <si>
    <t>D#5/Eb5</t>
  </si>
  <si>
    <t>F#5/Gb5</t>
  </si>
  <si>
    <t>G#5/Ab5</t>
  </si>
  <si>
    <t>A#5/Bb5</t>
  </si>
  <si>
    <t>C#6/Db6</t>
  </si>
  <si>
    <t>D#6/Eb6</t>
  </si>
  <si>
    <t>F#6/Gb6</t>
  </si>
  <si>
    <t>G#6/Ab6</t>
  </si>
  <si>
    <t>A#6/Bb6</t>
  </si>
  <si>
    <t>C#7/Db7</t>
  </si>
  <si>
    <t>D#7/Eb7</t>
  </si>
  <si>
    <t>F#7/Gb7</t>
  </si>
  <si>
    <t>G#7/Ab7</t>
  </si>
  <si>
    <t>A#7/Bb7</t>
  </si>
  <si>
    <t>C#8/Db8</t>
  </si>
  <si>
    <t>LH2 (A)</t>
  </si>
  <si>
    <t>RH1 (F)</t>
  </si>
  <si>
    <t>RH3 (D)</t>
  </si>
  <si>
    <t>RH2 (E)</t>
  </si>
  <si>
    <t>Separator</t>
  </si>
  <si>
    <t>b3</t>
  </si>
  <si>
    <t>c4</t>
  </si>
  <si>
    <t>d4</t>
  </si>
  <si>
    <t>e4</t>
  </si>
  <si>
    <t>f4</t>
  </si>
  <si>
    <t>g4</t>
  </si>
  <si>
    <t>a4</t>
  </si>
  <si>
    <t>b4</t>
  </si>
  <si>
    <t>c5</t>
  </si>
  <si>
    <t>d5</t>
  </si>
  <si>
    <t>e5</t>
  </si>
  <si>
    <t>f5</t>
  </si>
  <si>
    <t>g5</t>
  </si>
  <si>
    <t>a5</t>
  </si>
  <si>
    <t>b5</t>
  </si>
  <si>
    <t>c6</t>
  </si>
  <si>
    <t>d6</t>
  </si>
  <si>
    <t>e6</t>
  </si>
  <si>
    <t>f6</t>
  </si>
  <si>
    <t>g6</t>
  </si>
  <si>
    <t>a6</t>
  </si>
  <si>
    <t>b6</t>
  </si>
  <si>
    <t>c7</t>
  </si>
  <si>
    <t>d7</t>
  </si>
  <si>
    <t>e7</t>
  </si>
  <si>
    <t>f7</t>
  </si>
  <si>
    <t>g7</t>
  </si>
  <si>
    <t>a7</t>
  </si>
  <si>
    <t>b7</t>
  </si>
  <si>
    <t>c8</t>
  </si>
  <si>
    <t>base</t>
  </si>
  <si>
    <t>cis4</t>
  </si>
  <si>
    <t>dis4</t>
  </si>
  <si>
    <t>fis4</t>
  </si>
  <si>
    <t>gis4</t>
  </si>
  <si>
    <t>ais4</t>
  </si>
  <si>
    <t>cis5</t>
  </si>
  <si>
    <t>dis5</t>
  </si>
  <si>
    <t>fis5</t>
  </si>
  <si>
    <t>gis5</t>
  </si>
  <si>
    <t>ais5</t>
  </si>
  <si>
    <t>cis6</t>
  </si>
  <si>
    <t>dis6</t>
  </si>
  <si>
    <t>fis6</t>
  </si>
  <si>
    <t>gis6</t>
  </si>
  <si>
    <t>ais6</t>
  </si>
  <si>
    <t>cis7</t>
  </si>
  <si>
    <t>dis7</t>
  </si>
  <si>
    <t>fis7</t>
  </si>
  <si>
    <t>gis7</t>
  </si>
  <si>
    <t>ais7</t>
  </si>
  <si>
    <t>cis8</t>
  </si>
  <si>
    <t>Note Name</t>
  </si>
  <si>
    <t>Cis4</t>
  </si>
  <si>
    <t>Dis4</t>
  </si>
  <si>
    <t>Fis4</t>
  </si>
  <si>
    <t>Gis4</t>
  </si>
  <si>
    <t>Ais4</t>
  </si>
  <si>
    <t>Cis5</t>
  </si>
  <si>
    <t>Dis5</t>
  </si>
  <si>
    <t>Fis5</t>
  </si>
  <si>
    <t>Gis5</t>
  </si>
  <si>
    <t>Ais5</t>
  </si>
  <si>
    <t>Cis6</t>
  </si>
  <si>
    <t>Dis6</t>
  </si>
  <si>
    <t>Fis6</t>
  </si>
  <si>
    <t>Gis6</t>
  </si>
  <si>
    <t>Ais6</t>
  </si>
  <si>
    <t>Cis7</t>
  </si>
  <si>
    <t>Dis7</t>
  </si>
  <si>
    <t>Fis7</t>
  </si>
  <si>
    <t>Gis7</t>
  </si>
  <si>
    <t>Ais7</t>
  </si>
  <si>
    <t>Cis8</t>
  </si>
  <si>
    <t>ID</t>
  </si>
  <si>
    <t>Code</t>
  </si>
  <si>
    <t>Letter</t>
  </si>
  <si>
    <t>O</t>
  </si>
  <si>
    <t>a</t>
  </si>
  <si>
    <t>`</t>
  </si>
  <si>
    <t>Sequence</t>
  </si>
  <si>
    <t>C# Trill</t>
  </si>
  <si>
    <t>Decimal</t>
  </si>
  <si>
    <t>Hex</t>
  </si>
  <si>
    <t>LH1 (C)</t>
  </si>
  <si>
    <t>LH3 (G)</t>
  </si>
  <si>
    <t>D Trill</t>
  </si>
  <si>
    <t>D# Trill</t>
  </si>
  <si>
    <t>B Roller</t>
  </si>
  <si>
    <t>C Roller</t>
  </si>
  <si>
    <t>Thumb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</si>
</sst>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12"/>
      <name val="Calibri"/>
      <family val="2"/>
      <scheme val="minor"/>
    </font>
    <font>
      <sz val="10"/>
      <color rgb="FF000000"/>
      <name val="Calibri"/>
      <family val="2"/>
    </font>
    <font>
      <sz val="12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49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0" fontId="6" fillId="0" borderId="0" xfId="0" applyFont="1"/>
    <xf numFmtId="0" fontId="0" fillId="0" borderId="0" xfId="0" applyNumberFormat="1"/>
    <xf numFmtId="0" fontId="8" fillId="0" borderId="0" xfId="0" applyNumberFormat="1" applyFont="1"/>
    <xf numFmtId="49" fontId="8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F6977-9827-D446-AF50-2B67C7CC719C}">
  <dimension ref="A1:AV54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RowHeight="16" x14ac:dyDescent="0.2"/>
  <cols>
    <col min="1" max="1" width="14.1640625" bestFit="1" customWidth="1"/>
    <col min="2" max="2" width="13.6640625" bestFit="1" customWidth="1"/>
    <col min="3" max="4" width="9" customWidth="1"/>
    <col min="5" max="14" width="8.5" customWidth="1"/>
    <col min="15" max="15" width="9.33203125" customWidth="1"/>
    <col min="16" max="22" width="8.5" customWidth="1"/>
    <col min="23" max="23" width="14.33203125" customWidth="1"/>
    <col min="24" max="29" width="8.5" customWidth="1"/>
  </cols>
  <sheetData>
    <row r="1" spans="1:48" x14ac:dyDescent="0.2">
      <c r="A1" s="2" t="s">
        <v>31</v>
      </c>
      <c r="B1" s="2" t="s">
        <v>2</v>
      </c>
      <c r="C1" s="1" t="s">
        <v>32</v>
      </c>
      <c r="D1" s="1" t="s">
        <v>154</v>
      </c>
      <c r="E1" s="1" t="s">
        <v>148</v>
      </c>
      <c r="F1" s="1" t="s">
        <v>59</v>
      </c>
      <c r="G1" s="1" t="s">
        <v>149</v>
      </c>
      <c r="H1" s="1" t="s">
        <v>33</v>
      </c>
      <c r="I1" s="1" t="s">
        <v>63</v>
      </c>
      <c r="J1" s="1" t="s">
        <v>145</v>
      </c>
      <c r="K1" s="1" t="s">
        <v>34</v>
      </c>
      <c r="L1" s="1" t="s">
        <v>150</v>
      </c>
      <c r="M1" s="1" t="s">
        <v>151</v>
      </c>
      <c r="N1" s="1" t="s">
        <v>60</v>
      </c>
      <c r="O1" s="1" t="s">
        <v>62</v>
      </c>
      <c r="P1" s="1" t="s">
        <v>61</v>
      </c>
      <c r="Q1" s="1" t="s">
        <v>36</v>
      </c>
      <c r="R1" s="1" t="s">
        <v>152</v>
      </c>
      <c r="S1" s="1" t="s">
        <v>153</v>
      </c>
      <c r="T1" s="1" t="s">
        <v>37</v>
      </c>
      <c r="U1" s="1" t="s">
        <v>35</v>
      </c>
      <c r="V1" s="1"/>
      <c r="W1" s="4"/>
      <c r="X1" s="1" t="s">
        <v>138</v>
      </c>
      <c r="Y1" s="1" t="s">
        <v>140</v>
      </c>
      <c r="Z1" s="1"/>
      <c r="AA1" s="1"/>
      <c r="AB1" s="1"/>
      <c r="AC1" s="1"/>
      <c r="AD1" s="1" t="s">
        <v>139</v>
      </c>
    </row>
    <row r="2" spans="1:48" ht="18" x14ac:dyDescent="0.25">
      <c r="B2" s="4"/>
      <c r="C2" s="4">
        <f>INT(LOG(COUNTA(C$1:$V$1))*100)+D2</f>
        <v>1900</v>
      </c>
      <c r="D2" s="4">
        <f>INT(LOG(COUNTA(D$1:$V$1))*100)+E2</f>
        <v>1773</v>
      </c>
      <c r="E2" s="4">
        <f>INT(LOG(COUNTA(E$1:$V$1))*100)+F2</f>
        <v>1648</v>
      </c>
      <c r="F2" s="4">
        <f>INT(LOG(COUNTA(F$1:$V$1))*100)+G2</f>
        <v>1525</v>
      </c>
      <c r="G2" s="4">
        <f>INT(LOG(COUNTA(G$1:$V$1))*100)+H2</f>
        <v>1405</v>
      </c>
      <c r="H2" s="4">
        <f>INT(LOG(COUNTA(H$1:$V$1))*100)+I2</f>
        <v>1288</v>
      </c>
      <c r="I2" s="4">
        <f>INT(LOG(COUNTA(I$1:$V$1))*100)+J2</f>
        <v>1174</v>
      </c>
      <c r="J2" s="4">
        <f>INT(LOG(COUNTA(J$1:$V$1))*100)+K2</f>
        <v>1063</v>
      </c>
      <c r="K2" s="4">
        <f>INT(LOG(COUNTA(K$1:$V$1))*100)+L2</f>
        <v>956</v>
      </c>
      <c r="L2" s="4">
        <f>INT(LOG(COUNTA(L$1:$V$1))*100)+M2</f>
        <v>852</v>
      </c>
      <c r="M2" s="4">
        <f>INT(LOG(COUNTA(M$1:$V$1))*100)+N2</f>
        <v>752</v>
      </c>
      <c r="N2" s="4">
        <f>INT(LOG(COUNTA(N$1:$V$1))*100)+O2</f>
        <v>657</v>
      </c>
      <c r="O2" s="4">
        <f>INT(LOG(COUNTA(O$1:$V$1))*100)+P2</f>
        <v>567</v>
      </c>
      <c r="P2" s="4">
        <f>INT(LOG(COUNTA(P$1:$V$1))*100)+Q2</f>
        <v>483</v>
      </c>
      <c r="Q2" s="4">
        <f>INT(LOG(COUNTA(Q$1:$V$1))*100)+R2</f>
        <v>406</v>
      </c>
      <c r="R2" s="4">
        <f>INT(LOG(COUNTA(R$1:$V$1))*100)+S2</f>
        <v>337</v>
      </c>
      <c r="S2" s="4">
        <f>INT(LOG(COUNTA(S$1:$V$1))*100)+T2</f>
        <v>277</v>
      </c>
      <c r="T2" s="4">
        <f>INT(LOG(COUNTA(T$1:$V$1))*100)+U2</f>
        <v>230</v>
      </c>
      <c r="U2" s="4">
        <v>200</v>
      </c>
      <c r="W2" s="3"/>
      <c r="X2" s="3" t="s">
        <v>94</v>
      </c>
      <c r="Y2" s="9" t="s">
        <v>143</v>
      </c>
      <c r="Z2" s="7">
        <f>_xlfn.UNICODE(Y2)</f>
        <v>96</v>
      </c>
      <c r="AA2" s="7" t="str">
        <f>"0x00"&amp;DEC2HEX(Z2)</f>
        <v>0x0060</v>
      </c>
      <c r="AB2" s="7" t="str">
        <f>"    "&amp;CHAR(34)&amp;AA2&amp;CHAR(34)&amp;":"&amp;CHAR(13)&amp;"      filename: "&amp;CHAR(34)&amp;"fingering.svg"&amp;CHAR(34)&amp;CHAR(13)&amp;"      element: "&amp;CHAR(34)&amp;X2&amp;CHAR(34)&amp;CHAR(13)</f>
        <v xml:space="preserve">    "0x0060":_x000D_      filename: "fingering.svg"_x000D_      element: "base"_x000D_</v>
      </c>
      <c r="AC2" s="7" t="str">
        <f>"&lt;use id="&amp;CHAR(34)&amp;X2&amp;CHAR(34)&amp;" href="&amp;CHAR(34)&amp;"#glyph-"&amp;X2&amp;CHAR(34)&amp;"/&gt;"</f>
        <v>&lt;use id="base" href="#glyph-base"/&gt;</v>
      </c>
      <c r="AD2" t="str">
        <f>_xlfn.CONCAT("&lt;symbol id="&amp;CHAR(34)&amp;"glyph-"&amp;X2&amp;CHAR(34)&amp;" viewBox="&amp;CHAR(34)&amp;"0 0 1000 1000"&amp;CHAR(34)&amp;"&gt;",AE2:AV2,"&lt;/symbol&gt;")</f>
        <v>&lt;symbol id="glyph-base" viewBox="0 0 1000 1000"&gt;&lt;use href="#bflat-pressed" width="140" height="140" x="40" y="230"/&gt;&lt;use href="#b-pressed" width="140" height="140" x="100" y="260"/&gt;&lt;use href="#c-pressed" width="100" height="100" x="5" y="110"/&gt;&lt;use href="#a-pressed" width="140" height="140" x="90" y="90"/&gt;&lt;use href="#g-pressed" width="140" height="140" x="190" y="70"/&gt;&lt;use href="#gsharp-pressed" width="140" height="140" x="250" y="50"/&gt;&lt;use href="#separator" width="140" height="140" x="350" y="116"/&gt;&lt;use href="#bflat-lever-pressed" width="140" height="140" x="350" y="230"/&gt;&lt;use href="#d-trill-pressed" width="140" height="140" x="458" y="180"/&gt;&lt;use href="#dsharp-trill-pressed" width="140" height="140" x="558" y="180"/&gt;&lt;use href="#f-pressed" width="140" height="140" x="350" y="90"/&gt;&lt;use href="#e-pressed" width="140" height="140" x="450" y="90"/&gt;&lt;use href="#d-pressed" width="140" height="140" x="550" y="90"/&gt;&lt;use href="#dsharp-pressed" width="140" height="140" x="650" y="140"/&gt;&lt;use href="#b-roller-pressed" width="140" height="140" x="700" y="135"/&gt;&lt;use href="#c-roller-pressed" width="140" height="140" x="700" y="165"/&gt;&lt;use href="#csharp-pressed" width="140" height="140" x="704" y="200"/&gt;&lt;use href="#gizmo-pressed" width="140" height="140" x="770" y="135"/&gt;&lt;/symbol&gt;</v>
      </c>
      <c r="AE2" t="str">
        <f>"&lt;use href="&amp;CHAR(34)&amp;"#"&amp;IF(C2="","bflat","bflat-pressed")&amp;CHAR(34)&amp;" width="&amp;CHAR(34)&amp;"140"&amp;CHAR(34)&amp;" height="&amp;CHAR(34)&amp;"140"&amp;CHAR(34)&amp;" x="&amp;CHAR(34)&amp;"40"&amp;CHAR(34)&amp;" y="&amp;CHAR(34)&amp;"230"&amp;CHAR(34)&amp;"/&gt;"</f>
        <v>&lt;use href="#bflat-pressed" width="140" height="140" x="40" y="230"/&gt;</v>
      </c>
      <c r="AF2" t="str">
        <f>"&lt;use href="&amp;CHAR(34)&amp;"#"&amp;IF(D2="","b","b-pressed")&amp;CHAR(34)&amp;" width="&amp;CHAR(34)&amp;"140"&amp;CHAR(34)&amp;" height="&amp;CHAR(34)&amp;"140"&amp;CHAR(34)&amp;" x="&amp;CHAR(34)&amp;"100"&amp;CHAR(34)&amp;" y="&amp;CHAR(34)&amp;"260"&amp;CHAR(34)&amp;"/&gt;"</f>
        <v>&lt;use href="#b-pressed" width="140" height="140" x="100" y="260"/&gt;</v>
      </c>
      <c r="AG2" t="str">
        <f>"&lt;use href="&amp;CHAR(34)&amp;"#"&amp;IF(E2="","c","c-pressed")&amp;CHAR(34)&amp;" width="&amp;CHAR(34)&amp;"100"&amp;CHAR(34)&amp;" height="&amp;CHAR(34)&amp;"100"&amp;CHAR(34)&amp;" x="&amp;CHAR(34)&amp;"5"&amp;CHAR(34)&amp;" y="&amp;CHAR(34)&amp;"110"&amp;CHAR(34)&amp;"/&gt;"</f>
        <v>&lt;use href="#c-pressed" width="100" height="100" x="5" y="110"/&gt;</v>
      </c>
      <c r="AH2" t="str">
        <f>"&lt;use href="&amp;CHAR(34)&amp;"#"&amp;IF(F2="","a",IF(F2="R","a-ring-pressed",IF(F2="H","a-half-pressed","a-pressed")))&amp;CHAR(34)&amp;" width="&amp;CHAR(34)&amp;"140"&amp;CHAR(34)&amp;" height="&amp;CHAR(34)&amp;"140"&amp;CHAR(34)&amp;" x="&amp;CHAR(34)&amp;"90"&amp;CHAR(34)&amp;" y="&amp;CHAR(34)&amp;"90"&amp;CHAR(34)&amp;"/&gt;"</f>
        <v>&lt;use href="#a-pressed" width="140" height="140" x="90" y="90"/&gt;</v>
      </c>
      <c r="AI2" t="str">
        <f>"&lt;use href="&amp;CHAR(34)&amp;"#"&amp;IF(G2="","g",IF(G2="R","g-ring-pressed",IF(G2="H","g-half-pressed","g-pressed")))&amp;CHAR(34)&amp;" width="&amp;CHAR(34)&amp;"140"&amp;CHAR(34)&amp;" height="&amp;CHAR(34)&amp;"140"&amp;CHAR(34)&amp;" x="&amp;CHAR(34)&amp;"190"&amp;CHAR(34)&amp;" y="&amp;CHAR(34)&amp;"70"&amp;CHAR(34)&amp;"/&gt;"</f>
        <v>&lt;use href="#g-pressed" width="140" height="140" x="190" y="70"/&gt;</v>
      </c>
      <c r="AJ2" t="str">
        <f>"&lt;use href="&amp;CHAR(34)&amp;"#"&amp;IF(H2="","gsharp","gsharp-pressed")&amp;CHAR(34)&amp;" width="&amp;CHAR(34)&amp;"140"&amp;CHAR(34)&amp;" height="&amp;CHAR(34)&amp;"140"&amp;CHAR(34)&amp;" x="&amp;CHAR(34)&amp;"250"&amp;CHAR(34)&amp;" y="&amp;CHAR(34)&amp;"50"&amp;CHAR(34)&amp;"/&gt;"</f>
        <v>&lt;use href="#gsharp-pressed" width="140" height="140" x="250" y="50"/&gt;</v>
      </c>
      <c r="AK2" t="str">
        <f>"&lt;use href="&amp;CHAR(34)&amp;"#separator"&amp;CHAR(34)&amp;" width="&amp;CHAR(34)&amp;"140"&amp;CHAR(34)&amp;" height="&amp;CHAR(34)&amp;"140"&amp;CHAR(34)&amp;" x="&amp;CHAR(34)&amp;"350"&amp;CHAR(34)&amp;" y="&amp;CHAR(34)&amp;"116"&amp;CHAR(34)&amp;"/&gt;"</f>
        <v>&lt;use href="#separator" width="140" height="140" x="350" y="116"/&gt;</v>
      </c>
      <c r="AL2" t="str">
        <f>"&lt;use href="&amp;CHAR(34)&amp;"#"&amp;IF(K2="","bflat-lever","bflat-lever-pressed")&amp;CHAR(34)&amp;" width="&amp;CHAR(34)&amp;"140"&amp;CHAR(34)&amp;" height="&amp;CHAR(34)&amp;"140"&amp;CHAR(34)&amp;" x="&amp;CHAR(34)&amp;"350"&amp;CHAR(34)&amp;" y="&amp;CHAR(34)&amp;"230"&amp;CHAR(34)&amp;"/&gt;"</f>
        <v>&lt;use href="#bflat-lever-pressed" width="140" height="140" x="350" y="230"/&gt;</v>
      </c>
      <c r="AM2" t="str">
        <f>"&lt;use href="&amp;CHAR(34)&amp;"#"&amp;IF(L2="","d-trill","d-trill-pressed")&amp;CHAR(34)&amp;" width="&amp;CHAR(34)&amp;"140"&amp;CHAR(34)&amp;" height="&amp;CHAR(34)&amp;"140"&amp;CHAR(34)&amp;" x="&amp;CHAR(34)&amp;"458"&amp;CHAR(34)&amp;" y="&amp;CHAR(34)&amp;"180"&amp;CHAR(34)&amp;"/&gt;"</f>
        <v>&lt;use href="#d-trill-pressed" width="140" height="140" x="458" y="180"/&gt;</v>
      </c>
      <c r="AN2" t="str">
        <f>"&lt;use href="&amp;CHAR(34)&amp;"#"&amp;IF(M2="","dsharp-trill","dsharp-trill-pressed")&amp;CHAR(34)&amp;" width="&amp;CHAR(34)&amp;"140"&amp;CHAR(34)&amp;" height="&amp;CHAR(34)&amp;"140"&amp;CHAR(34)&amp;" x="&amp;CHAR(34)&amp;"558"&amp;CHAR(34)&amp;" y="&amp;CHAR(34)&amp;"180"&amp;CHAR(34)&amp;"/&gt;"</f>
        <v>&lt;use href="#dsharp-trill-pressed" width="140" height="140" x="558" y="180"/&gt;</v>
      </c>
      <c r="AO2" t="str">
        <f>"&lt;use href="&amp;CHAR(34)&amp;"#"&amp;IF(N2="","f",IF(N2="R","f-ring-pressed",IF(N2="H","f-half-pressed","f-pressed")))&amp;CHAR(34)&amp;" width="&amp;CHAR(34)&amp;"140"&amp;CHAR(34)&amp;" height="&amp;CHAR(34)&amp;"140"&amp;CHAR(34)&amp;" x="&amp;CHAR(34)&amp;"350"&amp;CHAR(34)&amp;" y="&amp;CHAR(34)&amp;"90"&amp;CHAR(34)&amp;"/&gt;"</f>
        <v>&lt;use href="#f-pressed" width="140" height="140" x="350" y="90"/&gt;</v>
      </c>
      <c r="AP2" t="str">
        <f>"&lt;use href="&amp;CHAR(34)&amp;"#"&amp;IF(O2="","e",IF(O2="R","e-ring-pressed",IF(O2="H","e-half-pressed","e-pressed")))&amp;CHAR(34)&amp;" width="&amp;CHAR(34)&amp;"140"&amp;CHAR(34)&amp;" height="&amp;CHAR(34)&amp;"140"&amp;CHAR(34)&amp;" x="&amp;CHAR(34)&amp;"450"&amp;CHAR(34)&amp;" y="&amp;CHAR(34)&amp;"90"&amp;CHAR(34)&amp;"/&gt;"</f>
        <v>&lt;use href="#e-pressed" width="140" height="140" x="450" y="90"/&gt;</v>
      </c>
      <c r="AQ2" t="str">
        <f>"&lt;use href="&amp;CHAR(34)&amp;"#"&amp;IF(P2="","d",IF(P2="R","d-ring-pressed",IF(P2="H","d-half-pressed","d-pressed")))&amp;CHAR(34)&amp;" width="&amp;CHAR(34)&amp;"140"&amp;CHAR(34)&amp;" height="&amp;CHAR(34)&amp;"140"&amp;CHAR(34)&amp;" x="&amp;CHAR(34)&amp;"550"&amp;CHAR(34)&amp;" y="&amp;CHAR(34)&amp;"90"&amp;CHAR(34)&amp;"/&gt;"</f>
        <v>&lt;use href="#d-pressed" width="140" height="140" x="550" y="90"/&gt;</v>
      </c>
      <c r="AR2" t="str">
        <f>"&lt;use href="&amp;CHAR(34)&amp;"#"&amp;IF(Q2="","dsharp","dsharp-pressed")&amp;CHAR(34)&amp;" width="&amp;CHAR(34)&amp;"140"&amp;CHAR(34)&amp;" height="&amp;CHAR(34)&amp;"140"&amp;CHAR(34)&amp;" x="&amp;CHAR(34)&amp;"650"&amp;CHAR(34)&amp;" y="&amp;CHAR(34)&amp;"140"&amp;CHAR(34)&amp;"/&gt;"</f>
        <v>&lt;use href="#dsharp-pressed" width="140" height="140" x="650" y="140"/&gt;</v>
      </c>
      <c r="AS2" t="str">
        <f>"&lt;use href="&amp;CHAR(34)&amp;"#"&amp;IF(R2="","b-roller","b-roller-pressed")&amp;CHAR(34)&amp;" width="&amp;CHAR(34)&amp;"140"&amp;CHAR(34)&amp;" height="&amp;CHAR(34)&amp;"140"&amp;CHAR(34)&amp;" x="&amp;CHAR(34)&amp;"700"&amp;CHAR(34)&amp;" y="&amp;CHAR(34)&amp;"135"&amp;CHAR(34)&amp;"/&gt;"</f>
        <v>&lt;use href="#b-roller-pressed" width="140" height="140" x="700" y="135"/&gt;</v>
      </c>
      <c r="AT2" t="str">
        <f>"&lt;use href="&amp;CHAR(34)&amp;"#"&amp;IF(S2="","c-roller","c-roller-pressed")&amp;CHAR(34)&amp;" width="&amp;CHAR(34)&amp;"140"&amp;CHAR(34)&amp;" height="&amp;CHAR(34)&amp;"140"&amp;CHAR(34)&amp;" x="&amp;CHAR(34)&amp;"700"&amp;CHAR(34)&amp;" y="&amp;CHAR(34)&amp;"165"&amp;CHAR(34)&amp;"/&gt;"</f>
        <v>&lt;use href="#c-roller-pressed" width="140" height="140" x="700" y="165"/&gt;</v>
      </c>
      <c r="AU2" t="str">
        <f>"&lt;use href="&amp;CHAR(34)&amp;"#"&amp;IF(T2="","csharp","csharp-pressed")&amp;CHAR(34)&amp;" width="&amp;CHAR(34)&amp;"140"&amp;CHAR(34)&amp;" height="&amp;CHAR(34)&amp;"140"&amp;CHAR(34)&amp;" x="&amp;CHAR(34)&amp;"704"&amp;CHAR(34)&amp;" y="&amp;CHAR(34)&amp;"200"&amp;CHAR(34)&amp;"/&gt;"</f>
        <v>&lt;use href="#csharp-pressed" width="140" height="140" x="704" y="200"/&gt;</v>
      </c>
      <c r="AV2" t="str">
        <f>"&lt;use href="&amp;CHAR(34)&amp;"#"&amp;IF(U2="","gizmo","gizmo-pressed")&amp;CHAR(34)&amp;" width="&amp;CHAR(34)&amp;"140"&amp;CHAR(34)&amp;" height="&amp;CHAR(34)&amp;"140"&amp;CHAR(34)&amp;" x="&amp;CHAR(34)&amp;"770"&amp;CHAR(34)&amp;" y="&amp;CHAR(34)&amp;"135"&amp;CHAR(34)&amp;"/&gt;"</f>
        <v>&lt;use href="#gizmo-pressed" width="140" height="140" x="770" y="135"/&gt;</v>
      </c>
    </row>
    <row r="3" spans="1:48" ht="18" x14ac:dyDescent="0.25">
      <c r="A3" t="s">
        <v>0</v>
      </c>
      <c r="B3" s="4">
        <v>246.9417</v>
      </c>
      <c r="D3">
        <v>1</v>
      </c>
      <c r="E3">
        <v>1</v>
      </c>
      <c r="F3">
        <v>1</v>
      </c>
      <c r="G3">
        <v>1</v>
      </c>
      <c r="J3" s="4"/>
      <c r="N3">
        <v>1</v>
      </c>
      <c r="O3">
        <v>1</v>
      </c>
      <c r="P3">
        <v>1</v>
      </c>
      <c r="R3">
        <v>1</v>
      </c>
      <c r="S3">
        <v>1</v>
      </c>
      <c r="T3">
        <v>1</v>
      </c>
      <c r="W3" s="7">
        <f>SUMPRODUCT(C3:U3,'Standard Fingering'!C$2:U$2)</f>
        <v>8902</v>
      </c>
      <c r="X3" s="3" t="s">
        <v>64</v>
      </c>
      <c r="Y3" s="9" t="s">
        <v>141</v>
      </c>
      <c r="Z3" s="7">
        <f t="shared" ref="Z3:Z53" si="0">_xlfn.UNICODE(Y3)</f>
        <v>79</v>
      </c>
      <c r="AA3" s="7" t="str">
        <f t="shared" ref="AA3:AA53" si="1">"0x00"&amp;DEC2HEX(Z3)</f>
        <v>0x004F</v>
      </c>
      <c r="AB3" s="7" t="str">
        <f t="shared" ref="AB3:AB40" si="2">"    "&amp;CHAR(34)&amp;AA3&amp;CHAR(34)&amp;":"&amp;CHAR(13)&amp;"      filename: "&amp;CHAR(34)&amp;"fingering.svg"&amp;CHAR(34)&amp;CHAR(13)&amp;"      element: "&amp;CHAR(34)&amp;X3&amp;CHAR(34)&amp;CHAR(13)</f>
        <v xml:space="preserve">    "0x004F":_x000D_      filename: "fingering.svg"_x000D_      element: "b3"_x000D_</v>
      </c>
      <c r="AC3" s="7" t="str">
        <f t="shared" ref="AC3:AC40" si="3">"&lt;use id="&amp;CHAR(34)&amp;X3&amp;CHAR(34)&amp;" href="&amp;CHAR(34)&amp;"#glyph-"&amp;X3&amp;CHAR(34)&amp;"/&gt;"</f>
        <v>&lt;use id="b3" href="#glyph-b3"/&gt;</v>
      </c>
      <c r="AD3" t="str">
        <f t="shared" ref="AD3:AD40" si="4">_xlfn.CONCAT("&lt;symbol id="&amp;CHAR(34)&amp;"glyph-"&amp;X3&amp;CHAR(34)&amp;" viewBox="&amp;CHAR(34)&amp;"0 0 1000 1000"&amp;CHAR(34)&amp;"&gt;",AE3:AV3,"&lt;/symbol&gt;")</f>
        <v>&lt;symbol id="glyph-b3" viewBox="0 0 1000 1000"&gt;&lt;use href="#bflat" width="140" height="140" x="40" y="230"/&gt;&lt;use href="#b-pressed" width="140" height="140" x="100" y="260"/&gt;&lt;use href="#c-pressed" width="100" height="100" x="5" y="110"/&gt;&lt;use href="#a-pressed" width="140" height="140" x="90" y="90"/&gt;&lt;use href="#g-pressed"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href="#f-pressed" width="140" height="140" x="350" y="90"/&gt;&lt;use href="#e-pressed" width="140" height="140" x="450" y="90"/&gt;&lt;use href="#d-pressed" width="140" height="140" x="550" y="90"/&gt;&lt;use href="#dsharp" width="140" height="140" x="650" y="140"/&gt;&lt;use href="#b-roller-pressed" width="140" height="140" x="700" y="135"/&gt;&lt;use href="#c-roller-pressed" width="140" height="140" x="700" y="165"/&gt;&lt;use href="#csharp-pressed" width="140" height="140" x="704" y="200"/&gt;&lt;use href="#gizmo" width="140" height="140" x="770" y="135"/&gt;&lt;/symbol&gt;</v>
      </c>
      <c r="AE3" t="str">
        <f t="shared" ref="AE3:AE40" si="5">"&lt;use href="&amp;CHAR(34)&amp;"#"&amp;IF(C3="","bflat","bflat-pressed")&amp;CHAR(34)&amp;" width="&amp;CHAR(34)&amp;"140"&amp;CHAR(34)&amp;" height="&amp;CHAR(34)&amp;"140"&amp;CHAR(34)&amp;" x="&amp;CHAR(34)&amp;"40"&amp;CHAR(34)&amp;" y="&amp;CHAR(34)&amp;"230"&amp;CHAR(34)&amp;"/&gt;"</f>
        <v>&lt;use href="#bflat" width="140" height="140" x="40" y="230"/&gt;</v>
      </c>
      <c r="AF3" t="str">
        <f t="shared" ref="AF3:AF40" si="6">"&lt;use href="&amp;CHAR(34)&amp;"#"&amp;IF(D3="","b","b-pressed")&amp;CHAR(34)&amp;" width="&amp;CHAR(34)&amp;"140"&amp;CHAR(34)&amp;" height="&amp;CHAR(34)&amp;"140"&amp;CHAR(34)&amp;" x="&amp;CHAR(34)&amp;"100"&amp;CHAR(34)&amp;" y="&amp;CHAR(34)&amp;"260"&amp;CHAR(34)&amp;"/&gt;"</f>
        <v>&lt;use href="#b-pressed" width="140" height="140" x="100" y="260"/&gt;</v>
      </c>
      <c r="AG3" t="str">
        <f t="shared" ref="AG3:AG40" si="7">"&lt;use href="&amp;CHAR(34)&amp;"#"&amp;IF(E3="","c","c-pressed")&amp;CHAR(34)&amp;" width="&amp;CHAR(34)&amp;"100"&amp;CHAR(34)&amp;" height="&amp;CHAR(34)&amp;"100"&amp;CHAR(34)&amp;" x="&amp;CHAR(34)&amp;"5"&amp;CHAR(34)&amp;" y="&amp;CHAR(34)&amp;"110"&amp;CHAR(34)&amp;"/&gt;"</f>
        <v>&lt;use href="#c-pressed" width="100" height="100" x="5" y="110"/&gt;</v>
      </c>
      <c r="AH3" t="str">
        <f t="shared" ref="AH3:AH40" si="8">"&lt;use href="&amp;CHAR(34)&amp;"#"&amp;IF(F3="","a",IF(F3="R","a-ring-pressed",IF(F3="H","a-half-pressed","a-pressed")))&amp;CHAR(34)&amp;" width="&amp;CHAR(34)&amp;"140"&amp;CHAR(34)&amp;" height="&amp;CHAR(34)&amp;"140"&amp;CHAR(34)&amp;" x="&amp;CHAR(34)&amp;"90"&amp;CHAR(34)&amp;" y="&amp;CHAR(34)&amp;"90"&amp;CHAR(34)&amp;"/&gt;"</f>
        <v>&lt;use href="#a-pressed" width="140" height="140" x="90" y="90"/&gt;</v>
      </c>
      <c r="AI3" t="str">
        <f t="shared" ref="AI3:AI40" si="9">"&lt;use href="&amp;CHAR(34)&amp;"#"&amp;IF(G3="","g",IF(G3="R","g-ring-pressed",IF(G3="H","g-half-pressed","g-pressed")))&amp;CHAR(34)&amp;" width="&amp;CHAR(34)&amp;"140"&amp;CHAR(34)&amp;" height="&amp;CHAR(34)&amp;"140"&amp;CHAR(34)&amp;" x="&amp;CHAR(34)&amp;"190"&amp;CHAR(34)&amp;" y="&amp;CHAR(34)&amp;"70"&amp;CHAR(34)&amp;"/&gt;"</f>
        <v>&lt;use href="#g-pressed" width="140" height="140" x="190" y="70"/&gt;</v>
      </c>
      <c r="AJ3" t="str">
        <f t="shared" ref="AJ3:AJ40" si="10">"&lt;use href="&amp;CHAR(34)&amp;"#"&amp;IF(H3="","gsharp","gsharp-pressed")&amp;CHAR(34)&amp;" width="&amp;CHAR(34)&amp;"140"&amp;CHAR(34)&amp;" height="&amp;CHAR(34)&amp;"140"&amp;CHAR(34)&amp;" x="&amp;CHAR(34)&amp;"250"&amp;CHAR(34)&amp;" y="&amp;CHAR(34)&amp;"50"&amp;CHAR(34)&amp;"/&gt;"</f>
        <v>&lt;use href="#gsharp" width="140" height="140" x="250" y="50"/&gt;</v>
      </c>
      <c r="AK3" t="str">
        <f t="shared" ref="AK3:AK40" si="11">"&lt;use href="&amp;CHAR(34)&amp;"#separator"&amp;CHAR(34)&amp;" width="&amp;CHAR(34)&amp;"140"&amp;CHAR(34)&amp;" height="&amp;CHAR(34)&amp;"140"&amp;CHAR(34)&amp;" x="&amp;CHAR(34)&amp;"350"&amp;CHAR(34)&amp;" y="&amp;CHAR(34)&amp;"116"&amp;CHAR(34)&amp;"/&gt;"</f>
        <v>&lt;use href="#separator" width="140" height="140" x="350" y="116"/&gt;</v>
      </c>
      <c r="AL3" t="str">
        <f t="shared" ref="AL3:AL40" si="12">"&lt;use href="&amp;CHAR(34)&amp;"#"&amp;IF(K3="","bflat-lever","bflat-lever-pressed")&amp;CHAR(34)&amp;" width="&amp;CHAR(34)&amp;"140"&amp;CHAR(34)&amp;" height="&amp;CHAR(34)&amp;"140"&amp;CHAR(34)&amp;" x="&amp;CHAR(34)&amp;"350"&amp;CHAR(34)&amp;" y="&amp;CHAR(34)&amp;"230"&amp;CHAR(34)&amp;"/&gt;"</f>
        <v>&lt;use href="#bflat-lever" width="140" height="140" x="350" y="230"/&gt;</v>
      </c>
      <c r="AM3" t="str">
        <f t="shared" ref="AM3:AM40" si="13">"&lt;use href="&amp;CHAR(34)&amp;"#"&amp;IF(L3="","d-trill","d-trill-pressed")&amp;CHAR(34)&amp;" width="&amp;CHAR(34)&amp;"140"&amp;CHAR(34)&amp;" height="&amp;CHAR(34)&amp;"140"&amp;CHAR(34)&amp;" x="&amp;CHAR(34)&amp;"458"&amp;CHAR(34)&amp;" y="&amp;CHAR(34)&amp;"180"&amp;CHAR(34)&amp;"/&gt;"</f>
        <v>&lt;use href="#d-trill" width="140" height="140" x="458" y="180"/&gt;</v>
      </c>
      <c r="AN3" t="str">
        <f t="shared" ref="AN3:AN40" si="14">"&lt;use href="&amp;CHAR(34)&amp;"#"&amp;IF(M3="","dsharp-trill","dsharp-trill-pressed")&amp;CHAR(34)&amp;" width="&amp;CHAR(34)&amp;"140"&amp;CHAR(34)&amp;" height="&amp;CHAR(34)&amp;"140"&amp;CHAR(34)&amp;" x="&amp;CHAR(34)&amp;"558"&amp;CHAR(34)&amp;" y="&amp;CHAR(34)&amp;"180"&amp;CHAR(34)&amp;"/&gt;"</f>
        <v>&lt;use href="#dsharp-trill" width="140" height="140" x="558" y="180"/&gt;</v>
      </c>
      <c r="AO3" t="str">
        <f t="shared" ref="AO3:AO40" si="15">"&lt;use href="&amp;CHAR(34)&amp;"#"&amp;IF(N3="","f",IF(N3="R","f-ring-pressed",IF(N3="H","f-half-pressed","f-pressed")))&amp;CHAR(34)&amp;" width="&amp;CHAR(34)&amp;"140"&amp;CHAR(34)&amp;" height="&amp;CHAR(34)&amp;"140"&amp;CHAR(34)&amp;" x="&amp;CHAR(34)&amp;"350"&amp;CHAR(34)&amp;" y="&amp;CHAR(34)&amp;"90"&amp;CHAR(34)&amp;"/&gt;"</f>
        <v>&lt;use href="#f-pressed" width="140" height="140" x="350" y="90"/&gt;</v>
      </c>
      <c r="AP3" t="str">
        <f t="shared" ref="AP3:AP40" si="16">"&lt;use href="&amp;CHAR(34)&amp;"#"&amp;IF(O3="","e",IF(O3="R","e-ring-pressed",IF(O3="H","e-half-pressed","e-pressed")))&amp;CHAR(34)&amp;" width="&amp;CHAR(34)&amp;"140"&amp;CHAR(34)&amp;" height="&amp;CHAR(34)&amp;"140"&amp;CHAR(34)&amp;" x="&amp;CHAR(34)&amp;"450"&amp;CHAR(34)&amp;" y="&amp;CHAR(34)&amp;"90"&amp;CHAR(34)&amp;"/&gt;"</f>
        <v>&lt;use href="#e-pressed" width="140" height="140" x="450" y="90"/&gt;</v>
      </c>
      <c r="AQ3" t="str">
        <f t="shared" ref="AQ3:AQ40" si="17">"&lt;use href="&amp;CHAR(34)&amp;"#"&amp;IF(P3="","d",IF(P3="R","d-ring-pressed",IF(P3="H","d-half-pressed","d-pressed")))&amp;CHAR(34)&amp;" width="&amp;CHAR(34)&amp;"140"&amp;CHAR(34)&amp;" height="&amp;CHAR(34)&amp;"140"&amp;CHAR(34)&amp;" x="&amp;CHAR(34)&amp;"550"&amp;CHAR(34)&amp;" y="&amp;CHAR(34)&amp;"90"&amp;CHAR(34)&amp;"/&gt;"</f>
        <v>&lt;use href="#d-pressed" width="140" height="140" x="550" y="90"/&gt;</v>
      </c>
      <c r="AR3" t="str">
        <f t="shared" ref="AR3:AR40" si="18">"&lt;use href="&amp;CHAR(34)&amp;"#"&amp;IF(Q3="","dsharp","dsharp-pressed")&amp;CHAR(34)&amp;" width="&amp;CHAR(34)&amp;"140"&amp;CHAR(34)&amp;" height="&amp;CHAR(34)&amp;"140"&amp;CHAR(34)&amp;" x="&amp;CHAR(34)&amp;"650"&amp;CHAR(34)&amp;" y="&amp;CHAR(34)&amp;"140"&amp;CHAR(34)&amp;"/&gt;"</f>
        <v>&lt;use href="#dsharp" width="140" height="140" x="650" y="140"/&gt;</v>
      </c>
      <c r="AS3" t="str">
        <f t="shared" ref="AS3:AS40" si="19">"&lt;use href="&amp;CHAR(34)&amp;"#"&amp;IF(R3="","b-roller","b-roller-pressed")&amp;CHAR(34)&amp;" width="&amp;CHAR(34)&amp;"140"&amp;CHAR(34)&amp;" height="&amp;CHAR(34)&amp;"140"&amp;CHAR(34)&amp;" x="&amp;CHAR(34)&amp;"700"&amp;CHAR(34)&amp;" y="&amp;CHAR(34)&amp;"135"&amp;CHAR(34)&amp;"/&gt;"</f>
        <v>&lt;use href="#b-roller-pressed" width="140" height="140" x="700" y="135"/&gt;</v>
      </c>
      <c r="AT3" t="str">
        <f t="shared" ref="AT3:AT40" si="20">"&lt;use href="&amp;CHAR(34)&amp;"#"&amp;IF(S3="","c-roller","c-roller-pressed")&amp;CHAR(34)&amp;" width="&amp;CHAR(34)&amp;"140"&amp;CHAR(34)&amp;" height="&amp;CHAR(34)&amp;"140"&amp;CHAR(34)&amp;" x="&amp;CHAR(34)&amp;"700"&amp;CHAR(34)&amp;" y="&amp;CHAR(34)&amp;"165"&amp;CHAR(34)&amp;"/&gt;"</f>
        <v>&lt;use href="#c-roller-pressed" width="140" height="140" x="700" y="165"/&gt;</v>
      </c>
      <c r="AU3" t="str">
        <f t="shared" ref="AU3:AU40" si="21">"&lt;use href="&amp;CHAR(34)&amp;"#"&amp;IF(T3="","csharp","csharp-pressed")&amp;CHAR(34)&amp;" width="&amp;CHAR(34)&amp;"140"&amp;CHAR(34)&amp;" height="&amp;CHAR(34)&amp;"140"&amp;CHAR(34)&amp;" x="&amp;CHAR(34)&amp;"704"&amp;CHAR(34)&amp;" y="&amp;CHAR(34)&amp;"200"&amp;CHAR(34)&amp;"/&gt;"</f>
        <v>&lt;use href="#csharp-pressed" width="140" height="140" x="704" y="200"/&gt;</v>
      </c>
      <c r="AV3" t="str">
        <f t="shared" ref="AV3:AV40" si="22">"&lt;use href="&amp;CHAR(34)&amp;"#"&amp;IF(U3="","gizmo","gizmo-pressed")&amp;CHAR(34)&amp;" width="&amp;CHAR(34)&amp;"140"&amp;CHAR(34)&amp;" height="&amp;CHAR(34)&amp;"140"&amp;CHAR(34)&amp;" x="&amp;CHAR(34)&amp;"770"&amp;CHAR(34)&amp;" y="&amp;CHAR(34)&amp;"135"&amp;CHAR(34)&amp;"/&gt;"</f>
        <v>&lt;use href="#gizmo" width="140" height="140" x="770" y="135"/&gt;</v>
      </c>
    </row>
    <row r="4" spans="1:48" ht="18" x14ac:dyDescent="0.25">
      <c r="A4" t="s">
        <v>1</v>
      </c>
      <c r="B4" s="4">
        <v>261.62560000000002</v>
      </c>
      <c r="D4">
        <v>1</v>
      </c>
      <c r="E4">
        <v>1</v>
      </c>
      <c r="F4">
        <v>1</v>
      </c>
      <c r="G4">
        <v>1</v>
      </c>
      <c r="N4">
        <v>1</v>
      </c>
      <c r="O4">
        <v>1</v>
      </c>
      <c r="P4">
        <v>1</v>
      </c>
      <c r="S4">
        <v>1</v>
      </c>
      <c r="T4">
        <v>1</v>
      </c>
      <c r="W4" s="7">
        <f>SUMPRODUCT(C4:U4,'Standard Fingering'!C$2:U$2)</f>
        <v>8565</v>
      </c>
      <c r="X4" s="3" t="s">
        <v>65</v>
      </c>
      <c r="Y4" s="9" t="str">
        <f>_xlfn.UNICHAR(Z3+1)</f>
        <v>P</v>
      </c>
      <c r="Z4" s="7">
        <f t="shared" si="0"/>
        <v>80</v>
      </c>
      <c r="AA4" s="7" t="str">
        <f t="shared" si="1"/>
        <v>0x0050</v>
      </c>
      <c r="AB4" s="7" t="str">
        <f t="shared" si="2"/>
        <v xml:space="preserve">    "0x0050":_x000D_      filename: "fingering.svg"_x000D_      element: "c4"_x000D_</v>
      </c>
      <c r="AC4" s="7" t="str">
        <f t="shared" si="3"/>
        <v>&lt;use id="c4" href="#glyph-c4"/&gt;</v>
      </c>
      <c r="AD4" t="str">
        <f t="shared" si="4"/>
        <v>&lt;symbol id="glyph-c4" viewBox="0 0 1000 1000"&gt;&lt;use href="#bflat" width="140" height="140" x="40" y="230"/&gt;&lt;use href="#b-pressed" width="140" height="140" x="100" y="260"/&gt;&lt;use href="#c-pressed" width="100" height="100" x="5" y="110"/&gt;&lt;use href="#a-pressed" width="140" height="140" x="90" y="90"/&gt;&lt;use href="#g-pressed"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href="#f-pressed" width="140" height="140" x="350" y="90"/&gt;&lt;use href="#e-pressed" width="140" height="140" x="450" y="90"/&gt;&lt;use href="#d-pressed" width="140" height="140" x="550" y="90"/&gt;&lt;use href="#dsharp" width="140" height="140" x="650" y="140"/&gt;&lt;use href="#b-roller" width="140" height="140" x="700" y="135"/&gt;&lt;use href="#c-roller-pressed" width="140" height="140" x="700" y="165"/&gt;&lt;use href="#csharp-pressed" width="140" height="140" x="704" y="200"/&gt;&lt;use href="#gizmo" width="140" height="140" x="770" y="135"/&gt;&lt;/symbol&gt;</v>
      </c>
      <c r="AE4" t="str">
        <f t="shared" si="5"/>
        <v>&lt;use href="#bflat" width="140" height="140" x="40" y="230"/&gt;</v>
      </c>
      <c r="AF4" t="str">
        <f t="shared" si="6"/>
        <v>&lt;use href="#b-pressed" width="140" height="140" x="100" y="260"/&gt;</v>
      </c>
      <c r="AG4" t="str">
        <f t="shared" si="7"/>
        <v>&lt;use href="#c-pressed" width="100" height="100" x="5" y="110"/&gt;</v>
      </c>
      <c r="AH4" t="str">
        <f t="shared" si="8"/>
        <v>&lt;use href="#a-pressed" width="140" height="140" x="90" y="90"/&gt;</v>
      </c>
      <c r="AI4" t="str">
        <f t="shared" si="9"/>
        <v>&lt;use href="#g-pressed" width="140" height="140" x="190" y="70"/&gt;</v>
      </c>
      <c r="AJ4" t="str">
        <f t="shared" si="10"/>
        <v>&lt;use href="#gsharp" width="140" height="140" x="250" y="50"/&gt;</v>
      </c>
      <c r="AK4" t="str">
        <f t="shared" si="11"/>
        <v>&lt;use href="#separator" width="140" height="140" x="350" y="116"/&gt;</v>
      </c>
      <c r="AL4" t="str">
        <f t="shared" si="12"/>
        <v>&lt;use href="#bflat-lever" width="140" height="140" x="350" y="230"/&gt;</v>
      </c>
      <c r="AM4" t="str">
        <f t="shared" si="13"/>
        <v>&lt;use href="#d-trill" width="140" height="140" x="458" y="180"/&gt;</v>
      </c>
      <c r="AN4" t="str">
        <f t="shared" si="14"/>
        <v>&lt;use href="#dsharp-trill" width="140" height="140" x="558" y="180"/&gt;</v>
      </c>
      <c r="AO4" t="str">
        <f t="shared" si="15"/>
        <v>&lt;use href="#f-pressed" width="140" height="140" x="350" y="90"/&gt;</v>
      </c>
      <c r="AP4" t="str">
        <f t="shared" si="16"/>
        <v>&lt;use href="#e-pressed" width="140" height="140" x="450" y="90"/&gt;</v>
      </c>
      <c r="AQ4" t="str">
        <f t="shared" si="17"/>
        <v>&lt;use href="#d-pressed" width="140" height="140" x="550" y="90"/&gt;</v>
      </c>
      <c r="AR4" t="str">
        <f t="shared" si="18"/>
        <v>&lt;use href="#dsharp" width="140" height="140" x="650" y="140"/&gt;</v>
      </c>
      <c r="AS4" t="str">
        <f t="shared" si="19"/>
        <v>&lt;use href="#b-roller" width="140" height="140" x="700" y="135"/&gt;</v>
      </c>
      <c r="AT4" t="str">
        <f t="shared" si="20"/>
        <v>&lt;use href="#c-roller-pressed" width="140" height="140" x="700" y="165"/&gt;</v>
      </c>
      <c r="AU4" t="str">
        <f t="shared" si="21"/>
        <v>&lt;use href="#csharp-pressed" width="140" height="140" x="704" y="200"/&gt;</v>
      </c>
      <c r="AV4" t="str">
        <f t="shared" si="22"/>
        <v>&lt;use href="#gizmo" width="140" height="140" x="770" y="135"/&gt;</v>
      </c>
    </row>
    <row r="5" spans="1:48" ht="18" x14ac:dyDescent="0.25">
      <c r="A5" t="s">
        <v>38</v>
      </c>
      <c r="B5" s="4">
        <v>277.18259999999998</v>
      </c>
      <c r="D5">
        <v>1</v>
      </c>
      <c r="E5">
        <v>1</v>
      </c>
      <c r="F5">
        <v>1</v>
      </c>
      <c r="G5">
        <v>1</v>
      </c>
      <c r="N5">
        <v>1</v>
      </c>
      <c r="O5">
        <v>1</v>
      </c>
      <c r="P5">
        <v>1</v>
      </c>
      <c r="T5">
        <v>1</v>
      </c>
      <c r="W5" s="7">
        <f>SUMPRODUCT(C5:U5,'Standard Fingering'!C$2:U$2)</f>
        <v>8288</v>
      </c>
      <c r="X5" s="3" t="s">
        <v>95</v>
      </c>
      <c r="Y5" s="9" t="str">
        <f t="shared" ref="Y5:Y53" si="23">_xlfn.UNICHAR(Z4+1)</f>
        <v>Q</v>
      </c>
      <c r="Z5" s="7">
        <f t="shared" si="0"/>
        <v>81</v>
      </c>
      <c r="AA5" s="7" t="str">
        <f t="shared" si="1"/>
        <v>0x0051</v>
      </c>
      <c r="AB5" s="7" t="str">
        <f t="shared" si="2"/>
        <v xml:space="preserve">    "0x0051":_x000D_      filename: "fingering.svg"_x000D_      element: "cis4"_x000D_</v>
      </c>
      <c r="AC5" s="7" t="str">
        <f t="shared" si="3"/>
        <v>&lt;use id="cis4" href="#glyph-cis4"/&gt;</v>
      </c>
      <c r="AD5" t="str">
        <f t="shared" si="4"/>
        <v>&lt;symbol id="glyph-cis4" viewBox="0 0 1000 1000"&gt;&lt;use href="#bflat" width="140" height="140" x="40" y="230"/&gt;&lt;use href="#b-pressed" width="140" height="140" x="100" y="260"/&gt;&lt;use href="#c-pressed" width="100" height="100" x="5" y="110"/&gt;&lt;use href="#a-pressed" width="140" height="140" x="90" y="90"/&gt;&lt;use href="#g-pressed"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href="#f-pressed" width="140" height="140" x="350" y="90"/&gt;&lt;use href="#e-pressed" width="140" height="140" x="450" y="90"/&gt;&lt;use href="#d-pressed" width="140" height="140" x="550" y="90"/&gt;&lt;use href="#dsharp" width="140" height="140" x="650" y="140"/&gt;&lt;use href="#b-roller" width="140" height="140" x="700" y="135"/&gt;&lt;use href="#c-roller" width="140" height="140" x="700" y="165"/&gt;&lt;use href="#csharp-pressed" width="140" height="140" x="704" y="200"/&gt;&lt;use href="#gizmo" width="140" height="140" x="770" y="135"/&gt;&lt;/symbol&gt;</v>
      </c>
      <c r="AE5" t="str">
        <f t="shared" si="5"/>
        <v>&lt;use href="#bflat" width="140" height="140" x="40" y="230"/&gt;</v>
      </c>
      <c r="AF5" t="str">
        <f t="shared" si="6"/>
        <v>&lt;use href="#b-pressed" width="140" height="140" x="100" y="260"/&gt;</v>
      </c>
      <c r="AG5" t="str">
        <f t="shared" si="7"/>
        <v>&lt;use href="#c-pressed" width="100" height="100" x="5" y="110"/&gt;</v>
      </c>
      <c r="AH5" t="str">
        <f t="shared" si="8"/>
        <v>&lt;use href="#a-pressed" width="140" height="140" x="90" y="90"/&gt;</v>
      </c>
      <c r="AI5" t="str">
        <f t="shared" si="9"/>
        <v>&lt;use href="#g-pressed" width="140" height="140" x="190" y="70"/&gt;</v>
      </c>
      <c r="AJ5" t="str">
        <f t="shared" si="10"/>
        <v>&lt;use href="#gsharp" width="140" height="140" x="250" y="50"/&gt;</v>
      </c>
      <c r="AK5" t="str">
        <f t="shared" si="11"/>
        <v>&lt;use href="#separator" width="140" height="140" x="350" y="116"/&gt;</v>
      </c>
      <c r="AL5" t="str">
        <f t="shared" si="12"/>
        <v>&lt;use href="#bflat-lever" width="140" height="140" x="350" y="230"/&gt;</v>
      </c>
      <c r="AM5" t="str">
        <f t="shared" si="13"/>
        <v>&lt;use href="#d-trill" width="140" height="140" x="458" y="180"/&gt;</v>
      </c>
      <c r="AN5" t="str">
        <f t="shared" si="14"/>
        <v>&lt;use href="#dsharp-trill" width="140" height="140" x="558" y="180"/&gt;</v>
      </c>
      <c r="AO5" t="str">
        <f t="shared" si="15"/>
        <v>&lt;use href="#f-pressed" width="140" height="140" x="350" y="90"/&gt;</v>
      </c>
      <c r="AP5" t="str">
        <f t="shared" si="16"/>
        <v>&lt;use href="#e-pressed" width="140" height="140" x="450" y="90"/&gt;</v>
      </c>
      <c r="AQ5" t="str">
        <f t="shared" si="17"/>
        <v>&lt;use href="#d-pressed" width="140" height="140" x="550" y="90"/&gt;</v>
      </c>
      <c r="AR5" t="str">
        <f t="shared" si="18"/>
        <v>&lt;use href="#dsharp" width="140" height="140" x="650" y="140"/&gt;</v>
      </c>
      <c r="AS5" t="str">
        <f t="shared" si="19"/>
        <v>&lt;use href="#b-roller" width="140" height="140" x="700" y="135"/&gt;</v>
      </c>
      <c r="AT5" t="str">
        <f t="shared" si="20"/>
        <v>&lt;use href="#c-roller" width="140" height="140" x="700" y="165"/&gt;</v>
      </c>
      <c r="AU5" t="str">
        <f t="shared" si="21"/>
        <v>&lt;use href="#csharp-pressed" width="140" height="140" x="704" y="200"/&gt;</v>
      </c>
      <c r="AV5" t="str">
        <f t="shared" si="22"/>
        <v>&lt;use href="#gizmo" width="140" height="140" x="770" y="135"/&gt;</v>
      </c>
    </row>
    <row r="6" spans="1:48" ht="18" x14ac:dyDescent="0.25">
      <c r="A6" t="s">
        <v>25</v>
      </c>
      <c r="B6" s="4">
        <v>293.66480000000001</v>
      </c>
      <c r="D6">
        <v>1</v>
      </c>
      <c r="E6">
        <v>1</v>
      </c>
      <c r="F6">
        <v>1</v>
      </c>
      <c r="G6">
        <v>1</v>
      </c>
      <c r="N6">
        <v>1</v>
      </c>
      <c r="O6">
        <v>1</v>
      </c>
      <c r="P6">
        <v>1</v>
      </c>
      <c r="R6" s="4"/>
      <c r="S6" s="4"/>
      <c r="T6" s="4"/>
      <c r="U6" s="4"/>
      <c r="W6" s="7">
        <f>SUMPRODUCT(C6:U6,'Standard Fingering'!C$2:U$2)</f>
        <v>8058</v>
      </c>
      <c r="X6" s="3" t="s">
        <v>66</v>
      </c>
      <c r="Y6" s="9" t="str">
        <f t="shared" si="23"/>
        <v>R</v>
      </c>
      <c r="Z6" s="7">
        <f t="shared" si="0"/>
        <v>82</v>
      </c>
      <c r="AA6" s="7" t="str">
        <f t="shared" si="1"/>
        <v>0x0052</v>
      </c>
      <c r="AB6" s="7" t="str">
        <f t="shared" si="2"/>
        <v xml:space="preserve">    "0x0052":_x000D_      filename: "fingering.svg"_x000D_      element: "d4"_x000D_</v>
      </c>
      <c r="AC6" s="7" t="str">
        <f t="shared" si="3"/>
        <v>&lt;use id="d4" href="#glyph-d4"/&gt;</v>
      </c>
      <c r="AD6" t="str">
        <f t="shared" si="4"/>
        <v>&lt;symbol id="glyph-d4" viewBox="0 0 1000 1000"&gt;&lt;use href="#bflat" width="140" height="140" x="40" y="230"/&gt;&lt;use href="#b-pressed" width="140" height="140" x="100" y="260"/&gt;&lt;use href="#c-pressed" width="100" height="100" x="5" y="110"/&gt;&lt;use href="#a-pressed" width="140" height="140" x="90" y="90"/&gt;&lt;use href="#g-pressed"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href="#f-pressed" width="140" height="140" x="350" y="90"/&gt;&lt;use href="#e-pressed" width="140" height="140" x="450" y="90"/&gt;&lt;use href="#d-pressed" width="140" height="140" x="550" y="90"/&gt;&lt;use href="#dsharp" width="140" height="140" x="650" y="140"/&gt;&lt;use href="#b-roller" width="140" height="140" x="700" y="135"/&gt;&lt;use href="#c-roller" width="140" height="140" x="700" y="165"/&gt;&lt;use href="#csharp" width="140" height="140" x="704" y="200"/&gt;&lt;use href="#gizmo" width="140" height="140" x="770" y="135"/&gt;&lt;/symbol&gt;</v>
      </c>
      <c r="AE6" t="str">
        <f t="shared" si="5"/>
        <v>&lt;use href="#bflat" width="140" height="140" x="40" y="230"/&gt;</v>
      </c>
      <c r="AF6" t="str">
        <f t="shared" si="6"/>
        <v>&lt;use href="#b-pressed" width="140" height="140" x="100" y="260"/&gt;</v>
      </c>
      <c r="AG6" t="str">
        <f t="shared" si="7"/>
        <v>&lt;use href="#c-pressed" width="100" height="100" x="5" y="110"/&gt;</v>
      </c>
      <c r="AH6" t="str">
        <f t="shared" si="8"/>
        <v>&lt;use href="#a-pressed" width="140" height="140" x="90" y="90"/&gt;</v>
      </c>
      <c r="AI6" t="str">
        <f t="shared" si="9"/>
        <v>&lt;use href="#g-pressed" width="140" height="140" x="190" y="70"/&gt;</v>
      </c>
      <c r="AJ6" t="str">
        <f t="shared" si="10"/>
        <v>&lt;use href="#gsharp" width="140" height="140" x="250" y="50"/&gt;</v>
      </c>
      <c r="AK6" t="str">
        <f t="shared" si="11"/>
        <v>&lt;use href="#separator" width="140" height="140" x="350" y="116"/&gt;</v>
      </c>
      <c r="AL6" t="str">
        <f t="shared" si="12"/>
        <v>&lt;use href="#bflat-lever" width="140" height="140" x="350" y="230"/&gt;</v>
      </c>
      <c r="AM6" t="str">
        <f t="shared" si="13"/>
        <v>&lt;use href="#d-trill" width="140" height="140" x="458" y="180"/&gt;</v>
      </c>
      <c r="AN6" t="str">
        <f t="shared" si="14"/>
        <v>&lt;use href="#dsharp-trill" width="140" height="140" x="558" y="180"/&gt;</v>
      </c>
      <c r="AO6" t="str">
        <f t="shared" si="15"/>
        <v>&lt;use href="#f-pressed" width="140" height="140" x="350" y="90"/&gt;</v>
      </c>
      <c r="AP6" t="str">
        <f t="shared" si="16"/>
        <v>&lt;use href="#e-pressed" width="140" height="140" x="450" y="90"/&gt;</v>
      </c>
      <c r="AQ6" t="str">
        <f t="shared" si="17"/>
        <v>&lt;use href="#d-pressed" width="140" height="140" x="550" y="90"/&gt;</v>
      </c>
      <c r="AR6" t="str">
        <f t="shared" si="18"/>
        <v>&lt;use href="#dsharp" width="140" height="140" x="650" y="140"/&gt;</v>
      </c>
      <c r="AS6" t="str">
        <f t="shared" si="19"/>
        <v>&lt;use href="#b-roller" width="140" height="140" x="700" y="135"/&gt;</v>
      </c>
      <c r="AT6" t="str">
        <f t="shared" si="20"/>
        <v>&lt;use href="#c-roller" width="140" height="140" x="700" y="165"/&gt;</v>
      </c>
      <c r="AU6" t="str">
        <f t="shared" si="21"/>
        <v>&lt;use href="#csharp" width="140" height="140" x="704" y="200"/&gt;</v>
      </c>
      <c r="AV6" t="str">
        <f t="shared" si="22"/>
        <v>&lt;use href="#gizmo" width="140" height="140" x="770" y="135"/&gt;</v>
      </c>
    </row>
    <row r="7" spans="1:48" ht="18" x14ac:dyDescent="0.25">
      <c r="A7" t="s">
        <v>39</v>
      </c>
      <c r="B7" s="4">
        <v>311.12700000000001</v>
      </c>
      <c r="D7">
        <v>1</v>
      </c>
      <c r="E7">
        <v>1</v>
      </c>
      <c r="F7">
        <v>1</v>
      </c>
      <c r="G7">
        <v>1</v>
      </c>
      <c r="H7" s="6"/>
      <c r="I7" s="6"/>
      <c r="J7" s="6"/>
      <c r="N7">
        <v>1</v>
      </c>
      <c r="O7">
        <v>1</v>
      </c>
      <c r="P7">
        <v>1</v>
      </c>
      <c r="Q7" s="6">
        <v>1</v>
      </c>
      <c r="R7" s="6"/>
      <c r="W7" s="7">
        <f>SUMPRODUCT(C7:U7,'Standard Fingering'!C$2:U$2)</f>
        <v>8464</v>
      </c>
      <c r="X7" s="3" t="s">
        <v>96</v>
      </c>
      <c r="Y7" s="9" t="str">
        <f t="shared" si="23"/>
        <v>S</v>
      </c>
      <c r="Z7" s="7">
        <f t="shared" si="0"/>
        <v>83</v>
      </c>
      <c r="AA7" s="7" t="str">
        <f t="shared" si="1"/>
        <v>0x0053</v>
      </c>
      <c r="AB7" s="7" t="str">
        <f t="shared" si="2"/>
        <v xml:space="preserve">    "0x0053":_x000D_      filename: "fingering.svg"_x000D_      element: "dis4"_x000D_</v>
      </c>
      <c r="AC7" s="7" t="str">
        <f t="shared" si="3"/>
        <v>&lt;use id="dis4" href="#glyph-dis4"/&gt;</v>
      </c>
      <c r="AD7" t="str">
        <f t="shared" si="4"/>
        <v>&lt;symbol id="glyph-dis4" viewBox="0 0 1000 1000"&gt;&lt;use href="#bflat" width="140" height="140" x="40" y="230"/&gt;&lt;use href="#b-pressed" width="140" height="140" x="100" y="260"/&gt;&lt;use href="#c-pressed" width="100" height="100" x="5" y="110"/&gt;&lt;use href="#a-pressed" width="140" height="140" x="90" y="90"/&gt;&lt;use href="#g-pressed"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href="#f-pressed" width="140" height="140" x="350" y="90"/&gt;&lt;use href="#e-pressed" width="140" height="140" x="450" y="90"/&gt;&lt;use href="#d-pressed" width="140" height="140" x="550" y="90"/&gt;&lt;use href="#dsharp-pressed" width="140" height="140" x="650" y="140"/&gt;&lt;use href="#b-roller" width="140" height="140" x="700" y="135"/&gt;&lt;use href="#c-roller" width="140" height="140" x="700" y="165"/&gt;&lt;use href="#csharp" width="140" height="140" x="704" y="200"/&gt;&lt;use href="#gizmo" width="140" height="140" x="770" y="135"/&gt;&lt;/symbol&gt;</v>
      </c>
      <c r="AE7" t="str">
        <f t="shared" si="5"/>
        <v>&lt;use href="#bflat" width="140" height="140" x="40" y="230"/&gt;</v>
      </c>
      <c r="AF7" t="str">
        <f t="shared" si="6"/>
        <v>&lt;use href="#b-pressed" width="140" height="140" x="100" y="260"/&gt;</v>
      </c>
      <c r="AG7" t="str">
        <f t="shared" si="7"/>
        <v>&lt;use href="#c-pressed" width="100" height="100" x="5" y="110"/&gt;</v>
      </c>
      <c r="AH7" t="str">
        <f t="shared" si="8"/>
        <v>&lt;use href="#a-pressed" width="140" height="140" x="90" y="90"/&gt;</v>
      </c>
      <c r="AI7" t="str">
        <f t="shared" si="9"/>
        <v>&lt;use href="#g-pressed" width="140" height="140" x="190" y="70"/&gt;</v>
      </c>
      <c r="AJ7" t="str">
        <f t="shared" si="10"/>
        <v>&lt;use href="#gsharp" width="140" height="140" x="250" y="50"/&gt;</v>
      </c>
      <c r="AK7" t="str">
        <f t="shared" si="11"/>
        <v>&lt;use href="#separator" width="140" height="140" x="350" y="116"/&gt;</v>
      </c>
      <c r="AL7" t="str">
        <f t="shared" si="12"/>
        <v>&lt;use href="#bflat-lever" width="140" height="140" x="350" y="230"/&gt;</v>
      </c>
      <c r="AM7" t="str">
        <f t="shared" si="13"/>
        <v>&lt;use href="#d-trill" width="140" height="140" x="458" y="180"/&gt;</v>
      </c>
      <c r="AN7" t="str">
        <f t="shared" si="14"/>
        <v>&lt;use href="#dsharp-trill" width="140" height="140" x="558" y="180"/&gt;</v>
      </c>
      <c r="AO7" t="str">
        <f t="shared" si="15"/>
        <v>&lt;use href="#f-pressed" width="140" height="140" x="350" y="90"/&gt;</v>
      </c>
      <c r="AP7" t="str">
        <f t="shared" si="16"/>
        <v>&lt;use href="#e-pressed" width="140" height="140" x="450" y="90"/&gt;</v>
      </c>
      <c r="AQ7" t="str">
        <f t="shared" si="17"/>
        <v>&lt;use href="#d-pressed" width="140" height="140" x="550" y="90"/&gt;</v>
      </c>
      <c r="AR7" t="str">
        <f t="shared" si="18"/>
        <v>&lt;use href="#dsharp-pressed" width="140" height="140" x="650" y="140"/&gt;</v>
      </c>
      <c r="AS7" t="str">
        <f t="shared" si="19"/>
        <v>&lt;use href="#b-roller" width="140" height="140" x="700" y="135"/&gt;</v>
      </c>
      <c r="AT7" t="str">
        <f t="shared" si="20"/>
        <v>&lt;use href="#c-roller" width="140" height="140" x="700" y="165"/&gt;</v>
      </c>
      <c r="AU7" t="str">
        <f t="shared" si="21"/>
        <v>&lt;use href="#csharp" width="140" height="140" x="704" y="200"/&gt;</v>
      </c>
      <c r="AV7" t="str">
        <f t="shared" si="22"/>
        <v>&lt;use href="#gizmo" width="140" height="140" x="770" y="135"/&gt;</v>
      </c>
    </row>
    <row r="8" spans="1:48" ht="18" x14ac:dyDescent="0.25">
      <c r="A8" t="s">
        <v>24</v>
      </c>
      <c r="B8" s="4">
        <v>329.62759999999997</v>
      </c>
      <c r="D8">
        <v>1</v>
      </c>
      <c r="E8">
        <v>1</v>
      </c>
      <c r="F8">
        <v>1</v>
      </c>
      <c r="G8">
        <v>1</v>
      </c>
      <c r="H8" s="6"/>
      <c r="I8" s="6"/>
      <c r="J8" s="6"/>
      <c r="N8">
        <v>1</v>
      </c>
      <c r="O8">
        <v>1</v>
      </c>
      <c r="P8" s="6"/>
      <c r="Q8" s="6">
        <v>1</v>
      </c>
      <c r="R8" s="6"/>
      <c r="W8" s="7">
        <f>SUMPRODUCT(C8:U8,'Standard Fingering'!C$2:U$2)</f>
        <v>7981</v>
      </c>
      <c r="X8" s="3" t="s">
        <v>67</v>
      </c>
      <c r="Y8" s="9" t="str">
        <f t="shared" si="23"/>
        <v>T</v>
      </c>
      <c r="Z8" s="7">
        <f t="shared" si="0"/>
        <v>84</v>
      </c>
      <c r="AA8" s="7" t="str">
        <f t="shared" si="1"/>
        <v>0x0054</v>
      </c>
      <c r="AB8" s="7" t="str">
        <f t="shared" si="2"/>
        <v xml:space="preserve">    "0x0054":_x000D_      filename: "fingering.svg"_x000D_      element: "e4"_x000D_</v>
      </c>
      <c r="AC8" s="7" t="str">
        <f t="shared" si="3"/>
        <v>&lt;use id="e4" href="#glyph-e4"/&gt;</v>
      </c>
      <c r="AD8" t="str">
        <f t="shared" si="4"/>
        <v>&lt;symbol id="glyph-e4" viewBox="0 0 1000 1000"&gt;&lt;use href="#bflat" width="140" height="140" x="40" y="230"/&gt;&lt;use href="#b-pressed" width="140" height="140" x="100" y="260"/&gt;&lt;use href="#c-pressed" width="100" height="100" x="5" y="110"/&gt;&lt;use href="#a-pressed" width="140" height="140" x="90" y="90"/&gt;&lt;use href="#g-pressed"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href="#f-pressed" width="140" height="140" x="350" y="90"/&gt;&lt;use href="#e-pressed" width="140" height="140" x="450" y="90"/&gt;&lt;use href="#d" width="140" height="140" x="550" y="90"/&gt;&lt;use href="#dsharp-pressed" width="140" height="140" x="650" y="140"/&gt;&lt;use href="#b-roller" width="140" height="140" x="700" y="135"/&gt;&lt;use href="#c-roller" width="140" height="140" x="700" y="165"/&gt;&lt;use href="#csharp" width="140" height="140" x="704" y="200"/&gt;&lt;use href="#gizmo" width="140" height="140" x="770" y="135"/&gt;&lt;/symbol&gt;</v>
      </c>
      <c r="AE8" t="str">
        <f t="shared" si="5"/>
        <v>&lt;use href="#bflat" width="140" height="140" x="40" y="230"/&gt;</v>
      </c>
      <c r="AF8" t="str">
        <f t="shared" si="6"/>
        <v>&lt;use href="#b-pressed" width="140" height="140" x="100" y="260"/&gt;</v>
      </c>
      <c r="AG8" t="str">
        <f t="shared" si="7"/>
        <v>&lt;use href="#c-pressed" width="100" height="100" x="5" y="110"/&gt;</v>
      </c>
      <c r="AH8" t="str">
        <f t="shared" si="8"/>
        <v>&lt;use href="#a-pressed" width="140" height="140" x="90" y="90"/&gt;</v>
      </c>
      <c r="AI8" t="str">
        <f t="shared" si="9"/>
        <v>&lt;use href="#g-pressed" width="140" height="140" x="190" y="70"/&gt;</v>
      </c>
      <c r="AJ8" t="str">
        <f t="shared" si="10"/>
        <v>&lt;use href="#gsharp" width="140" height="140" x="250" y="50"/&gt;</v>
      </c>
      <c r="AK8" t="str">
        <f t="shared" si="11"/>
        <v>&lt;use href="#separator" width="140" height="140" x="350" y="116"/&gt;</v>
      </c>
      <c r="AL8" t="str">
        <f t="shared" si="12"/>
        <v>&lt;use href="#bflat-lever" width="140" height="140" x="350" y="230"/&gt;</v>
      </c>
      <c r="AM8" t="str">
        <f t="shared" si="13"/>
        <v>&lt;use href="#d-trill" width="140" height="140" x="458" y="180"/&gt;</v>
      </c>
      <c r="AN8" t="str">
        <f t="shared" si="14"/>
        <v>&lt;use href="#dsharp-trill" width="140" height="140" x="558" y="180"/&gt;</v>
      </c>
      <c r="AO8" t="str">
        <f t="shared" si="15"/>
        <v>&lt;use href="#f-pressed" width="140" height="140" x="350" y="90"/&gt;</v>
      </c>
      <c r="AP8" t="str">
        <f t="shared" si="16"/>
        <v>&lt;use href="#e-pressed" width="140" height="140" x="450" y="90"/&gt;</v>
      </c>
      <c r="AQ8" t="str">
        <f t="shared" si="17"/>
        <v>&lt;use href="#d" width="140" height="140" x="550" y="90"/&gt;</v>
      </c>
      <c r="AR8" t="str">
        <f t="shared" si="18"/>
        <v>&lt;use href="#dsharp-pressed" width="140" height="140" x="650" y="140"/&gt;</v>
      </c>
      <c r="AS8" t="str">
        <f t="shared" si="19"/>
        <v>&lt;use href="#b-roller" width="140" height="140" x="700" y="135"/&gt;</v>
      </c>
      <c r="AT8" t="str">
        <f t="shared" si="20"/>
        <v>&lt;use href="#c-roller" width="140" height="140" x="700" y="165"/&gt;</v>
      </c>
      <c r="AU8" t="str">
        <f t="shared" si="21"/>
        <v>&lt;use href="#csharp" width="140" height="140" x="704" y="200"/&gt;</v>
      </c>
      <c r="AV8" t="str">
        <f t="shared" si="22"/>
        <v>&lt;use href="#gizmo" width="140" height="140" x="770" y="135"/&gt;</v>
      </c>
    </row>
    <row r="9" spans="1:48" ht="18" x14ac:dyDescent="0.25">
      <c r="A9" t="s">
        <v>23</v>
      </c>
      <c r="B9" s="4">
        <v>349.22820000000002</v>
      </c>
      <c r="D9">
        <v>1</v>
      </c>
      <c r="E9">
        <v>1</v>
      </c>
      <c r="F9">
        <v>1</v>
      </c>
      <c r="G9">
        <v>1</v>
      </c>
      <c r="H9" s="6"/>
      <c r="I9" s="6"/>
      <c r="J9" s="6"/>
      <c r="N9">
        <v>1</v>
      </c>
      <c r="O9" s="6"/>
      <c r="P9" s="6"/>
      <c r="Q9" s="6">
        <v>1</v>
      </c>
      <c r="R9" s="6"/>
      <c r="W9" s="7">
        <f>SUMPRODUCT(C9:U9,'Standard Fingering'!C$2:U$2)</f>
        <v>7414</v>
      </c>
      <c r="X9" s="3" t="s">
        <v>68</v>
      </c>
      <c r="Y9" s="9" t="str">
        <f t="shared" si="23"/>
        <v>U</v>
      </c>
      <c r="Z9" s="7">
        <f t="shared" si="0"/>
        <v>85</v>
      </c>
      <c r="AA9" s="7" t="str">
        <f t="shared" si="1"/>
        <v>0x0055</v>
      </c>
      <c r="AB9" s="7" t="str">
        <f t="shared" si="2"/>
        <v xml:space="preserve">    "0x0055":_x000D_      filename: "fingering.svg"_x000D_      element: "f4"_x000D_</v>
      </c>
      <c r="AC9" s="7" t="str">
        <f t="shared" si="3"/>
        <v>&lt;use id="f4" href="#glyph-f4"/&gt;</v>
      </c>
      <c r="AD9" t="str">
        <f t="shared" si="4"/>
        <v>&lt;symbol id="glyph-f4" viewBox="0 0 1000 1000"&gt;&lt;use href="#bflat" width="140" height="140" x="40" y="230"/&gt;&lt;use href="#b-pressed" width="140" height="140" x="100" y="260"/&gt;&lt;use href="#c-pressed" width="100" height="100" x="5" y="110"/&gt;&lt;use href="#a-pressed" width="140" height="140" x="90" y="90"/&gt;&lt;use href="#g-pressed"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href="#f-pressed" width="140" height="140" x="350" y="90"/&gt;&lt;use href="#e" width="140" height="140" x="450" y="90"/&gt;&lt;use href="#d" width="140" height="140" x="550" y="90"/&gt;&lt;use href="#dsharp-pressed" width="140" height="140" x="650" y="140"/&gt;&lt;use href="#b-roller" width="140" height="140" x="700" y="135"/&gt;&lt;use href="#c-roller" width="140" height="140" x="700" y="165"/&gt;&lt;use href="#csharp" width="140" height="140" x="704" y="200"/&gt;&lt;use href="#gizmo" width="140" height="140" x="770" y="135"/&gt;&lt;/symbol&gt;</v>
      </c>
      <c r="AE9" t="str">
        <f t="shared" si="5"/>
        <v>&lt;use href="#bflat" width="140" height="140" x="40" y="230"/&gt;</v>
      </c>
      <c r="AF9" t="str">
        <f t="shared" si="6"/>
        <v>&lt;use href="#b-pressed" width="140" height="140" x="100" y="260"/&gt;</v>
      </c>
      <c r="AG9" t="str">
        <f t="shared" si="7"/>
        <v>&lt;use href="#c-pressed" width="100" height="100" x="5" y="110"/&gt;</v>
      </c>
      <c r="AH9" t="str">
        <f t="shared" si="8"/>
        <v>&lt;use href="#a-pressed" width="140" height="140" x="90" y="90"/&gt;</v>
      </c>
      <c r="AI9" t="str">
        <f t="shared" si="9"/>
        <v>&lt;use href="#g-pressed" width="140" height="140" x="190" y="70"/&gt;</v>
      </c>
      <c r="AJ9" t="str">
        <f t="shared" si="10"/>
        <v>&lt;use href="#gsharp" width="140" height="140" x="250" y="50"/&gt;</v>
      </c>
      <c r="AK9" t="str">
        <f t="shared" si="11"/>
        <v>&lt;use href="#separator" width="140" height="140" x="350" y="116"/&gt;</v>
      </c>
      <c r="AL9" t="str">
        <f t="shared" si="12"/>
        <v>&lt;use href="#bflat-lever" width="140" height="140" x="350" y="230"/&gt;</v>
      </c>
      <c r="AM9" t="str">
        <f t="shared" si="13"/>
        <v>&lt;use href="#d-trill" width="140" height="140" x="458" y="180"/&gt;</v>
      </c>
      <c r="AN9" t="str">
        <f t="shared" si="14"/>
        <v>&lt;use href="#dsharp-trill" width="140" height="140" x="558" y="180"/&gt;</v>
      </c>
      <c r="AO9" t="str">
        <f t="shared" si="15"/>
        <v>&lt;use href="#f-pressed" width="140" height="140" x="350" y="90"/&gt;</v>
      </c>
      <c r="AP9" t="str">
        <f t="shared" si="16"/>
        <v>&lt;use href="#e" width="140" height="140" x="450" y="90"/&gt;</v>
      </c>
      <c r="AQ9" t="str">
        <f t="shared" si="17"/>
        <v>&lt;use href="#d" width="140" height="140" x="550" y="90"/&gt;</v>
      </c>
      <c r="AR9" t="str">
        <f t="shared" si="18"/>
        <v>&lt;use href="#dsharp-pressed" width="140" height="140" x="650" y="140"/&gt;</v>
      </c>
      <c r="AS9" t="str">
        <f t="shared" si="19"/>
        <v>&lt;use href="#b-roller" width="140" height="140" x="700" y="135"/&gt;</v>
      </c>
      <c r="AT9" t="str">
        <f t="shared" si="20"/>
        <v>&lt;use href="#c-roller" width="140" height="140" x="700" y="165"/&gt;</v>
      </c>
      <c r="AU9" t="str">
        <f t="shared" si="21"/>
        <v>&lt;use href="#csharp" width="140" height="140" x="704" y="200"/&gt;</v>
      </c>
      <c r="AV9" t="str">
        <f t="shared" si="22"/>
        <v>&lt;use href="#gizmo" width="140" height="140" x="770" y="135"/&gt;</v>
      </c>
    </row>
    <row r="10" spans="1:48" ht="18" x14ac:dyDescent="0.25">
      <c r="A10" t="s">
        <v>40</v>
      </c>
      <c r="B10" s="4">
        <v>369.99439999999998</v>
      </c>
      <c r="D10">
        <v>1</v>
      </c>
      <c r="E10">
        <v>1</v>
      </c>
      <c r="F10">
        <v>1</v>
      </c>
      <c r="G10">
        <v>1</v>
      </c>
      <c r="H10" s="6"/>
      <c r="I10" s="6"/>
      <c r="J10" s="6"/>
      <c r="N10" s="6"/>
      <c r="O10" s="6"/>
      <c r="P10">
        <v>1</v>
      </c>
      <c r="Q10" s="6">
        <v>1</v>
      </c>
      <c r="W10" s="7">
        <f>SUMPRODUCT(C10:U10,'Standard Fingering'!C$2:U$2)</f>
        <v>7240</v>
      </c>
      <c r="X10" s="3" t="s">
        <v>97</v>
      </c>
      <c r="Y10" s="9" t="str">
        <f t="shared" si="23"/>
        <v>V</v>
      </c>
      <c r="Z10" s="7">
        <f t="shared" si="0"/>
        <v>86</v>
      </c>
      <c r="AA10" s="7" t="str">
        <f t="shared" si="1"/>
        <v>0x0056</v>
      </c>
      <c r="AB10" s="7" t="str">
        <f t="shared" si="2"/>
        <v xml:space="preserve">    "0x0056":_x000D_      filename: "fingering.svg"_x000D_      element: "fis4"_x000D_</v>
      </c>
      <c r="AC10" s="7" t="str">
        <f t="shared" si="3"/>
        <v>&lt;use id="fis4" href="#glyph-fis4"/&gt;</v>
      </c>
      <c r="AD10" t="str">
        <f t="shared" si="4"/>
        <v>&lt;symbol id="glyph-fis4" viewBox="0 0 1000 1000"&gt;&lt;use href="#bflat" width="140" height="140" x="40" y="230"/&gt;&lt;use href="#b-pressed" width="140" height="140" x="100" y="260"/&gt;&lt;use href="#c-pressed" width="100" height="100" x="5" y="110"/&gt;&lt;use href="#a-pressed" width="140" height="140" x="90" y="90"/&gt;&lt;use href="#g-pressed"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href="#f" width="140" height="140" x="350" y="90"/&gt;&lt;use href="#e" width="140" height="140" x="450" y="90"/&gt;&lt;use href="#d-pressed" width="140" height="140" x="550" y="90"/&gt;&lt;use href="#dsharp-pressed" width="140" height="140" x="650" y="140"/&gt;&lt;use href="#b-roller" width="140" height="140" x="700" y="135"/&gt;&lt;use href="#c-roller" width="140" height="140" x="700" y="165"/&gt;&lt;use href="#csharp" width="140" height="140" x="704" y="200"/&gt;&lt;use href="#gizmo" width="140" height="140" x="770" y="135"/&gt;&lt;/symbol&gt;</v>
      </c>
      <c r="AE10" t="str">
        <f t="shared" si="5"/>
        <v>&lt;use href="#bflat" width="140" height="140" x="40" y="230"/&gt;</v>
      </c>
      <c r="AF10" t="str">
        <f t="shared" si="6"/>
        <v>&lt;use href="#b-pressed" width="140" height="140" x="100" y="260"/&gt;</v>
      </c>
      <c r="AG10" t="str">
        <f t="shared" si="7"/>
        <v>&lt;use href="#c-pressed" width="100" height="100" x="5" y="110"/&gt;</v>
      </c>
      <c r="AH10" t="str">
        <f t="shared" si="8"/>
        <v>&lt;use href="#a-pressed" width="140" height="140" x="90" y="90"/&gt;</v>
      </c>
      <c r="AI10" t="str">
        <f t="shared" si="9"/>
        <v>&lt;use href="#g-pressed" width="140" height="140" x="190" y="70"/&gt;</v>
      </c>
      <c r="AJ10" t="str">
        <f t="shared" si="10"/>
        <v>&lt;use href="#gsharp" width="140" height="140" x="250" y="50"/&gt;</v>
      </c>
      <c r="AK10" t="str">
        <f t="shared" si="11"/>
        <v>&lt;use href="#separator" width="140" height="140" x="350" y="116"/&gt;</v>
      </c>
      <c r="AL10" t="str">
        <f t="shared" si="12"/>
        <v>&lt;use href="#bflat-lever" width="140" height="140" x="350" y="230"/&gt;</v>
      </c>
      <c r="AM10" t="str">
        <f t="shared" si="13"/>
        <v>&lt;use href="#d-trill" width="140" height="140" x="458" y="180"/&gt;</v>
      </c>
      <c r="AN10" t="str">
        <f t="shared" si="14"/>
        <v>&lt;use href="#dsharp-trill" width="140" height="140" x="558" y="180"/&gt;</v>
      </c>
      <c r="AO10" t="str">
        <f t="shared" si="15"/>
        <v>&lt;use href="#f" width="140" height="140" x="350" y="90"/&gt;</v>
      </c>
      <c r="AP10" t="str">
        <f t="shared" si="16"/>
        <v>&lt;use href="#e" width="140" height="140" x="450" y="90"/&gt;</v>
      </c>
      <c r="AQ10" t="str">
        <f t="shared" si="17"/>
        <v>&lt;use href="#d-pressed" width="140" height="140" x="550" y="90"/&gt;</v>
      </c>
      <c r="AR10" t="str">
        <f t="shared" si="18"/>
        <v>&lt;use href="#dsharp-pressed" width="140" height="140" x="650" y="140"/&gt;</v>
      </c>
      <c r="AS10" t="str">
        <f t="shared" si="19"/>
        <v>&lt;use href="#b-roller" width="140" height="140" x="700" y="135"/&gt;</v>
      </c>
      <c r="AT10" t="str">
        <f t="shared" si="20"/>
        <v>&lt;use href="#c-roller" width="140" height="140" x="700" y="165"/&gt;</v>
      </c>
      <c r="AU10" t="str">
        <f t="shared" si="21"/>
        <v>&lt;use href="#csharp" width="140" height="140" x="704" y="200"/&gt;</v>
      </c>
      <c r="AV10" t="str">
        <f t="shared" si="22"/>
        <v>&lt;use href="#gizmo" width="140" height="140" x="770" y="135"/&gt;</v>
      </c>
    </row>
    <row r="11" spans="1:48" ht="18" x14ac:dyDescent="0.25">
      <c r="A11" t="s">
        <v>22</v>
      </c>
      <c r="B11" s="4">
        <v>391.99540000000002</v>
      </c>
      <c r="D11">
        <v>1</v>
      </c>
      <c r="E11">
        <v>1</v>
      </c>
      <c r="F11">
        <v>1</v>
      </c>
      <c r="G11">
        <v>1</v>
      </c>
      <c r="H11" s="6"/>
      <c r="I11" s="6"/>
      <c r="J11" s="6"/>
      <c r="N11" s="6"/>
      <c r="O11" s="6"/>
      <c r="P11" s="6"/>
      <c r="Q11" s="6">
        <v>1</v>
      </c>
      <c r="W11" s="7">
        <f>SUMPRODUCT(C11:U11,'Standard Fingering'!C$2:U$2)</f>
        <v>6757</v>
      </c>
      <c r="X11" s="3" t="s">
        <v>69</v>
      </c>
      <c r="Y11" s="9" t="str">
        <f t="shared" si="23"/>
        <v>W</v>
      </c>
      <c r="Z11" s="7">
        <f t="shared" si="0"/>
        <v>87</v>
      </c>
      <c r="AA11" s="7" t="str">
        <f t="shared" si="1"/>
        <v>0x0057</v>
      </c>
      <c r="AB11" s="7" t="str">
        <f t="shared" si="2"/>
        <v xml:space="preserve">    "0x0057":_x000D_      filename: "fingering.svg"_x000D_      element: "g4"_x000D_</v>
      </c>
      <c r="AC11" s="7" t="str">
        <f t="shared" si="3"/>
        <v>&lt;use id="g4" href="#glyph-g4"/&gt;</v>
      </c>
      <c r="AD11" t="str">
        <f t="shared" si="4"/>
        <v>&lt;symbol id="glyph-g4" viewBox="0 0 1000 1000"&gt;&lt;use href="#bflat" width="140" height="140" x="40" y="230"/&gt;&lt;use href="#b-pressed" width="140" height="140" x="100" y="260"/&gt;&lt;use href="#c-pressed" width="100" height="100" x="5" y="110"/&gt;&lt;use href="#a-pressed" width="140" height="140" x="90" y="90"/&gt;&lt;use href="#g-pressed"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href="#f" width="140" height="140" x="350" y="90"/&gt;&lt;use href="#e" width="140" height="140" x="450" y="90"/&gt;&lt;use href="#d" width="140" height="140" x="550" y="90"/&gt;&lt;use href="#dsharp-pressed" width="140" height="140" x="650" y="140"/&gt;&lt;use href="#b-roller" width="140" height="140" x="700" y="135"/&gt;&lt;use href="#c-roller" width="140" height="140" x="700" y="165"/&gt;&lt;use href="#csharp" width="140" height="140" x="704" y="200"/&gt;&lt;use href="#gizmo" width="140" height="140" x="770" y="135"/&gt;&lt;/symbol&gt;</v>
      </c>
      <c r="AE11" t="str">
        <f t="shared" si="5"/>
        <v>&lt;use href="#bflat" width="140" height="140" x="40" y="230"/&gt;</v>
      </c>
      <c r="AF11" t="str">
        <f t="shared" si="6"/>
        <v>&lt;use href="#b-pressed" width="140" height="140" x="100" y="260"/&gt;</v>
      </c>
      <c r="AG11" t="str">
        <f t="shared" si="7"/>
        <v>&lt;use href="#c-pressed" width="100" height="100" x="5" y="110"/&gt;</v>
      </c>
      <c r="AH11" t="str">
        <f t="shared" si="8"/>
        <v>&lt;use href="#a-pressed" width="140" height="140" x="90" y="90"/&gt;</v>
      </c>
      <c r="AI11" t="str">
        <f t="shared" si="9"/>
        <v>&lt;use href="#g-pressed" width="140" height="140" x="190" y="70"/&gt;</v>
      </c>
      <c r="AJ11" t="str">
        <f t="shared" si="10"/>
        <v>&lt;use href="#gsharp" width="140" height="140" x="250" y="50"/&gt;</v>
      </c>
      <c r="AK11" t="str">
        <f t="shared" si="11"/>
        <v>&lt;use href="#separator" width="140" height="140" x="350" y="116"/&gt;</v>
      </c>
      <c r="AL11" t="str">
        <f t="shared" si="12"/>
        <v>&lt;use href="#bflat-lever" width="140" height="140" x="350" y="230"/&gt;</v>
      </c>
      <c r="AM11" t="str">
        <f t="shared" si="13"/>
        <v>&lt;use href="#d-trill" width="140" height="140" x="458" y="180"/&gt;</v>
      </c>
      <c r="AN11" t="str">
        <f t="shared" si="14"/>
        <v>&lt;use href="#dsharp-trill" width="140" height="140" x="558" y="180"/&gt;</v>
      </c>
      <c r="AO11" t="str">
        <f t="shared" si="15"/>
        <v>&lt;use href="#f" width="140" height="140" x="350" y="90"/&gt;</v>
      </c>
      <c r="AP11" t="str">
        <f t="shared" si="16"/>
        <v>&lt;use href="#e" width="140" height="140" x="450" y="90"/&gt;</v>
      </c>
      <c r="AQ11" t="str">
        <f t="shared" si="17"/>
        <v>&lt;use href="#d" width="140" height="140" x="550" y="90"/&gt;</v>
      </c>
      <c r="AR11" t="str">
        <f t="shared" si="18"/>
        <v>&lt;use href="#dsharp-pressed" width="140" height="140" x="650" y="140"/&gt;</v>
      </c>
      <c r="AS11" t="str">
        <f t="shared" si="19"/>
        <v>&lt;use href="#b-roller" width="140" height="140" x="700" y="135"/&gt;</v>
      </c>
      <c r="AT11" t="str">
        <f t="shared" si="20"/>
        <v>&lt;use href="#c-roller" width="140" height="140" x="700" y="165"/&gt;</v>
      </c>
      <c r="AU11" t="str">
        <f t="shared" si="21"/>
        <v>&lt;use href="#csharp" width="140" height="140" x="704" y="200"/&gt;</v>
      </c>
      <c r="AV11" t="str">
        <f t="shared" si="22"/>
        <v>&lt;use href="#gizmo" width="140" height="140" x="770" y="135"/&gt;</v>
      </c>
    </row>
    <row r="12" spans="1:48" ht="18" x14ac:dyDescent="0.25">
      <c r="A12" t="s">
        <v>41</v>
      </c>
      <c r="B12" s="4">
        <v>415.30470000000003</v>
      </c>
      <c r="D12">
        <v>1</v>
      </c>
      <c r="E12">
        <v>1</v>
      </c>
      <c r="F12">
        <v>1</v>
      </c>
      <c r="G12">
        <v>1</v>
      </c>
      <c r="H12" s="6">
        <v>1</v>
      </c>
      <c r="I12" s="6"/>
      <c r="J12" s="6"/>
      <c r="N12" s="6"/>
      <c r="O12" s="6"/>
      <c r="P12" s="6"/>
      <c r="Q12" s="6">
        <v>1</v>
      </c>
      <c r="W12" s="7">
        <f>SUMPRODUCT(C12:U12,'Standard Fingering'!C$2:U$2)</f>
        <v>8045</v>
      </c>
      <c r="X12" s="3" t="s">
        <v>98</v>
      </c>
      <c r="Y12" s="9" t="str">
        <f t="shared" si="23"/>
        <v>X</v>
      </c>
      <c r="Z12" s="7">
        <f t="shared" si="0"/>
        <v>88</v>
      </c>
      <c r="AA12" s="7" t="str">
        <f t="shared" si="1"/>
        <v>0x0058</v>
      </c>
      <c r="AB12" s="7" t="str">
        <f t="shared" si="2"/>
        <v xml:space="preserve">    "0x0058":_x000D_      filename: "fingering.svg"_x000D_      element: "gis4"_x000D_</v>
      </c>
      <c r="AC12" s="7" t="str">
        <f t="shared" si="3"/>
        <v>&lt;use id="gis4" href="#glyph-gis4"/&gt;</v>
      </c>
      <c r="AD12" t="str">
        <f t="shared" si="4"/>
        <v>&lt;symbol id="glyph-gis4" viewBox="0 0 1000 1000"&gt;&lt;use href="#bflat" width="140" height="140" x="40" y="230"/&gt;&lt;use href="#b-pressed" width="140" height="140" x="100" y="260"/&gt;&lt;use href="#c-pressed" width="100" height="100" x="5" y="110"/&gt;&lt;use href="#a-pressed" width="140" height="140" x="90" y="90"/&gt;&lt;use href="#g-pressed" width="140" height="140" x="190" y="70"/&gt;&lt;use href="#gsharp-pressed"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href="#f" width="140" height="140" x="350" y="90"/&gt;&lt;use href="#e" width="140" height="140" x="450" y="90"/&gt;&lt;use href="#d" width="140" height="140" x="550" y="90"/&gt;&lt;use href="#dsharp-pressed" width="140" height="140" x="650" y="140"/&gt;&lt;use href="#b-roller" width="140" height="140" x="700" y="135"/&gt;&lt;use href="#c-roller" width="140" height="140" x="700" y="165"/&gt;&lt;use href="#csharp" width="140" height="140" x="704" y="200"/&gt;&lt;use href="#gizmo" width="140" height="140" x="770" y="135"/&gt;&lt;/symbol&gt;</v>
      </c>
      <c r="AE12" t="str">
        <f t="shared" si="5"/>
        <v>&lt;use href="#bflat" width="140" height="140" x="40" y="230"/&gt;</v>
      </c>
      <c r="AF12" t="str">
        <f t="shared" si="6"/>
        <v>&lt;use href="#b-pressed" width="140" height="140" x="100" y="260"/&gt;</v>
      </c>
      <c r="AG12" t="str">
        <f t="shared" si="7"/>
        <v>&lt;use href="#c-pressed" width="100" height="100" x="5" y="110"/&gt;</v>
      </c>
      <c r="AH12" t="str">
        <f t="shared" si="8"/>
        <v>&lt;use href="#a-pressed" width="140" height="140" x="90" y="90"/&gt;</v>
      </c>
      <c r="AI12" t="str">
        <f t="shared" si="9"/>
        <v>&lt;use href="#g-pressed" width="140" height="140" x="190" y="70"/&gt;</v>
      </c>
      <c r="AJ12" t="str">
        <f t="shared" si="10"/>
        <v>&lt;use href="#gsharp-pressed" width="140" height="140" x="250" y="50"/&gt;</v>
      </c>
      <c r="AK12" t="str">
        <f t="shared" si="11"/>
        <v>&lt;use href="#separator" width="140" height="140" x="350" y="116"/&gt;</v>
      </c>
      <c r="AL12" t="str">
        <f t="shared" si="12"/>
        <v>&lt;use href="#bflat-lever" width="140" height="140" x="350" y="230"/&gt;</v>
      </c>
      <c r="AM12" t="str">
        <f t="shared" si="13"/>
        <v>&lt;use href="#d-trill" width="140" height="140" x="458" y="180"/&gt;</v>
      </c>
      <c r="AN12" t="str">
        <f t="shared" si="14"/>
        <v>&lt;use href="#dsharp-trill" width="140" height="140" x="558" y="180"/&gt;</v>
      </c>
      <c r="AO12" t="str">
        <f t="shared" si="15"/>
        <v>&lt;use href="#f" width="140" height="140" x="350" y="90"/&gt;</v>
      </c>
      <c r="AP12" t="str">
        <f t="shared" si="16"/>
        <v>&lt;use href="#e" width="140" height="140" x="450" y="90"/&gt;</v>
      </c>
      <c r="AQ12" t="str">
        <f t="shared" si="17"/>
        <v>&lt;use href="#d" width="140" height="140" x="550" y="90"/&gt;</v>
      </c>
      <c r="AR12" t="str">
        <f t="shared" si="18"/>
        <v>&lt;use href="#dsharp-pressed" width="140" height="140" x="650" y="140"/&gt;</v>
      </c>
      <c r="AS12" t="str">
        <f t="shared" si="19"/>
        <v>&lt;use href="#b-roller" width="140" height="140" x="700" y="135"/&gt;</v>
      </c>
      <c r="AT12" t="str">
        <f t="shared" si="20"/>
        <v>&lt;use href="#c-roller" width="140" height="140" x="700" y="165"/&gt;</v>
      </c>
      <c r="AU12" t="str">
        <f t="shared" si="21"/>
        <v>&lt;use href="#csharp" width="140" height="140" x="704" y="200"/&gt;</v>
      </c>
      <c r="AV12" t="str">
        <f t="shared" si="22"/>
        <v>&lt;use href="#gizmo" width="140" height="140" x="770" y="135"/&gt;</v>
      </c>
    </row>
    <row r="13" spans="1:48" ht="18" x14ac:dyDescent="0.25">
      <c r="A13" t="s">
        <v>28</v>
      </c>
      <c r="B13" s="4">
        <v>440</v>
      </c>
      <c r="D13">
        <v>1</v>
      </c>
      <c r="E13">
        <v>1</v>
      </c>
      <c r="F13">
        <v>1</v>
      </c>
      <c r="G13" s="6"/>
      <c r="H13" s="6"/>
      <c r="I13" s="6"/>
      <c r="J13" s="6"/>
      <c r="N13" s="6"/>
      <c r="O13" s="6"/>
      <c r="P13" s="6"/>
      <c r="Q13" s="6">
        <v>1</v>
      </c>
      <c r="W13" s="7">
        <f>SUMPRODUCT(C13:U13,'Standard Fingering'!C$2:U$2)</f>
        <v>5352</v>
      </c>
      <c r="X13" s="3" t="s">
        <v>70</v>
      </c>
      <c r="Y13" s="9" t="str">
        <f t="shared" si="23"/>
        <v>Y</v>
      </c>
      <c r="Z13" s="7">
        <f t="shared" si="0"/>
        <v>89</v>
      </c>
      <c r="AA13" s="7" t="str">
        <f t="shared" si="1"/>
        <v>0x0059</v>
      </c>
      <c r="AB13" s="7" t="str">
        <f t="shared" si="2"/>
        <v xml:space="preserve">    "0x0059":_x000D_      filename: "fingering.svg"_x000D_      element: "a4"_x000D_</v>
      </c>
      <c r="AC13" s="7" t="str">
        <f t="shared" si="3"/>
        <v>&lt;use id="a4" href="#glyph-a4"/&gt;</v>
      </c>
      <c r="AD13" t="str">
        <f t="shared" si="4"/>
        <v>&lt;symbol id="glyph-a4" viewBox="0 0 1000 1000"&gt;&lt;use href="#bflat" width="140" height="140" x="40" y="230"/&gt;&lt;use href="#b-pressed" width="140" height="140" x="100" y="260"/&gt;&lt;use href="#c-pressed" width="100" height="100" x="5" y="110"/&gt;&lt;use href="#a-pressed" width="140" height="140" x="90" y="90"/&gt;&lt;use href="#g"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href="#f" width="140" height="140" x="350" y="90"/&gt;&lt;use href="#e" width="140" height="140" x="450" y="90"/&gt;&lt;use href="#d" width="140" height="140" x="550" y="90"/&gt;&lt;use href="#dsharp-pressed" width="140" height="140" x="650" y="140"/&gt;&lt;use href="#b-roller" width="140" height="140" x="700" y="135"/&gt;&lt;use href="#c-roller" width="140" height="140" x="700" y="165"/&gt;&lt;use href="#csharp" width="140" height="140" x="704" y="200"/&gt;&lt;use href="#gizmo" width="140" height="140" x="770" y="135"/&gt;&lt;/symbol&gt;</v>
      </c>
      <c r="AE13" t="str">
        <f t="shared" si="5"/>
        <v>&lt;use href="#bflat" width="140" height="140" x="40" y="230"/&gt;</v>
      </c>
      <c r="AF13" t="str">
        <f t="shared" si="6"/>
        <v>&lt;use href="#b-pressed" width="140" height="140" x="100" y="260"/&gt;</v>
      </c>
      <c r="AG13" t="str">
        <f t="shared" si="7"/>
        <v>&lt;use href="#c-pressed" width="100" height="100" x="5" y="110"/&gt;</v>
      </c>
      <c r="AH13" t="str">
        <f t="shared" si="8"/>
        <v>&lt;use href="#a-pressed" width="140" height="140" x="90" y="90"/&gt;</v>
      </c>
      <c r="AI13" t="str">
        <f t="shared" si="9"/>
        <v>&lt;use href="#g" width="140" height="140" x="190" y="70"/&gt;</v>
      </c>
      <c r="AJ13" t="str">
        <f t="shared" si="10"/>
        <v>&lt;use href="#gsharp" width="140" height="140" x="250" y="50"/&gt;</v>
      </c>
      <c r="AK13" t="str">
        <f t="shared" si="11"/>
        <v>&lt;use href="#separator" width="140" height="140" x="350" y="116"/&gt;</v>
      </c>
      <c r="AL13" t="str">
        <f t="shared" si="12"/>
        <v>&lt;use href="#bflat-lever" width="140" height="140" x="350" y="230"/&gt;</v>
      </c>
      <c r="AM13" t="str">
        <f t="shared" si="13"/>
        <v>&lt;use href="#d-trill" width="140" height="140" x="458" y="180"/&gt;</v>
      </c>
      <c r="AN13" t="str">
        <f t="shared" si="14"/>
        <v>&lt;use href="#dsharp-trill" width="140" height="140" x="558" y="180"/&gt;</v>
      </c>
      <c r="AO13" t="str">
        <f t="shared" si="15"/>
        <v>&lt;use href="#f" width="140" height="140" x="350" y="90"/&gt;</v>
      </c>
      <c r="AP13" t="str">
        <f t="shared" si="16"/>
        <v>&lt;use href="#e" width="140" height="140" x="450" y="90"/&gt;</v>
      </c>
      <c r="AQ13" t="str">
        <f t="shared" si="17"/>
        <v>&lt;use href="#d" width="140" height="140" x="550" y="90"/&gt;</v>
      </c>
      <c r="AR13" t="str">
        <f t="shared" si="18"/>
        <v>&lt;use href="#dsharp-pressed" width="140" height="140" x="650" y="140"/&gt;</v>
      </c>
      <c r="AS13" t="str">
        <f t="shared" si="19"/>
        <v>&lt;use href="#b-roller" width="140" height="140" x="700" y="135"/&gt;</v>
      </c>
      <c r="AT13" t="str">
        <f t="shared" si="20"/>
        <v>&lt;use href="#c-roller" width="140" height="140" x="700" y="165"/&gt;</v>
      </c>
      <c r="AU13" t="str">
        <f t="shared" si="21"/>
        <v>&lt;use href="#csharp" width="140" height="140" x="704" y="200"/&gt;</v>
      </c>
      <c r="AV13" t="str">
        <f t="shared" si="22"/>
        <v>&lt;use href="#gizmo" width="140" height="140" x="770" y="135"/&gt;</v>
      </c>
    </row>
    <row r="14" spans="1:48" ht="18" x14ac:dyDescent="0.25">
      <c r="A14" t="s">
        <v>42</v>
      </c>
      <c r="B14" s="4">
        <v>466.16379999999998</v>
      </c>
      <c r="D14">
        <v>1</v>
      </c>
      <c r="E14">
        <v>1</v>
      </c>
      <c r="F14" s="6"/>
      <c r="G14" s="6"/>
      <c r="H14" s="6"/>
      <c r="I14" s="6"/>
      <c r="J14" s="6"/>
      <c r="N14">
        <v>1</v>
      </c>
      <c r="O14" s="6"/>
      <c r="P14" s="6"/>
      <c r="Q14" s="6">
        <v>1</v>
      </c>
      <c r="W14" s="7">
        <f>SUMPRODUCT(C14:U14,'Standard Fingering'!C$2:U$2)</f>
        <v>4484</v>
      </c>
      <c r="X14" s="3" t="s">
        <v>99</v>
      </c>
      <c r="Y14" s="9" t="str">
        <f t="shared" si="23"/>
        <v>Z</v>
      </c>
      <c r="Z14" s="7">
        <f t="shared" si="0"/>
        <v>90</v>
      </c>
      <c r="AA14" s="7" t="str">
        <f t="shared" si="1"/>
        <v>0x005A</v>
      </c>
      <c r="AB14" s="7" t="str">
        <f t="shared" si="2"/>
        <v xml:space="preserve">    "0x005A":_x000D_      filename: "fingering.svg"_x000D_      element: "ais4"_x000D_</v>
      </c>
      <c r="AC14" s="7" t="str">
        <f t="shared" si="3"/>
        <v>&lt;use id="ais4" href="#glyph-ais4"/&gt;</v>
      </c>
      <c r="AD14" t="str">
        <f t="shared" si="4"/>
        <v>&lt;symbol id="glyph-ais4" viewBox="0 0 1000 1000"&gt;&lt;use href="#bflat" width="140" height="140" x="40" y="230"/&gt;&lt;use href="#b-pressed" width="140" height="140" x="100" y="260"/&gt;&lt;use href="#c-pressed" width="100" height="100" x="5" y="110"/&gt;&lt;use href="#a" width="140" height="140" x="90" y="90"/&gt;&lt;use href="#g"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href="#f-pressed" width="140" height="140" x="350" y="90"/&gt;&lt;use href="#e" width="140" height="140" x="450" y="90"/&gt;&lt;use href="#d" width="140" height="140" x="550" y="90"/&gt;&lt;use href="#dsharp-pressed" width="140" height="140" x="650" y="140"/&gt;&lt;use href="#b-roller" width="140" height="140" x="700" y="135"/&gt;&lt;use href="#c-roller" width="140" height="140" x="700" y="165"/&gt;&lt;use href="#csharp" width="140" height="140" x="704" y="200"/&gt;&lt;use href="#gizmo" width="140" height="140" x="770" y="135"/&gt;&lt;/symbol&gt;</v>
      </c>
      <c r="AE14" t="str">
        <f t="shared" si="5"/>
        <v>&lt;use href="#bflat" width="140" height="140" x="40" y="230"/&gt;</v>
      </c>
      <c r="AF14" t="str">
        <f t="shared" si="6"/>
        <v>&lt;use href="#b-pressed" width="140" height="140" x="100" y="260"/&gt;</v>
      </c>
      <c r="AG14" t="str">
        <f t="shared" si="7"/>
        <v>&lt;use href="#c-pressed" width="100" height="100" x="5" y="110"/&gt;</v>
      </c>
      <c r="AH14" t="str">
        <f t="shared" si="8"/>
        <v>&lt;use href="#a" width="140" height="140" x="90" y="90"/&gt;</v>
      </c>
      <c r="AI14" t="str">
        <f t="shared" si="9"/>
        <v>&lt;use href="#g" width="140" height="140" x="190" y="70"/&gt;</v>
      </c>
      <c r="AJ14" t="str">
        <f t="shared" si="10"/>
        <v>&lt;use href="#gsharp" width="140" height="140" x="250" y="50"/&gt;</v>
      </c>
      <c r="AK14" t="str">
        <f t="shared" si="11"/>
        <v>&lt;use href="#separator" width="140" height="140" x="350" y="116"/&gt;</v>
      </c>
      <c r="AL14" t="str">
        <f t="shared" si="12"/>
        <v>&lt;use href="#bflat-lever" width="140" height="140" x="350" y="230"/&gt;</v>
      </c>
      <c r="AM14" t="str">
        <f t="shared" si="13"/>
        <v>&lt;use href="#d-trill" width="140" height="140" x="458" y="180"/&gt;</v>
      </c>
      <c r="AN14" t="str">
        <f t="shared" si="14"/>
        <v>&lt;use href="#dsharp-trill" width="140" height="140" x="558" y="180"/&gt;</v>
      </c>
      <c r="AO14" t="str">
        <f t="shared" si="15"/>
        <v>&lt;use href="#f-pressed" width="140" height="140" x="350" y="90"/&gt;</v>
      </c>
      <c r="AP14" t="str">
        <f t="shared" si="16"/>
        <v>&lt;use href="#e" width="140" height="140" x="450" y="90"/&gt;</v>
      </c>
      <c r="AQ14" t="str">
        <f t="shared" si="17"/>
        <v>&lt;use href="#d" width="140" height="140" x="550" y="90"/&gt;</v>
      </c>
      <c r="AR14" t="str">
        <f t="shared" si="18"/>
        <v>&lt;use href="#dsharp-pressed" width="140" height="140" x="650" y="140"/&gt;</v>
      </c>
      <c r="AS14" t="str">
        <f t="shared" si="19"/>
        <v>&lt;use href="#b-roller" width="140" height="140" x="700" y="135"/&gt;</v>
      </c>
      <c r="AT14" t="str">
        <f t="shared" si="20"/>
        <v>&lt;use href="#c-roller" width="140" height="140" x="700" y="165"/&gt;</v>
      </c>
      <c r="AU14" t="str">
        <f t="shared" si="21"/>
        <v>&lt;use href="#csharp" width="140" height="140" x="704" y="200"/&gt;</v>
      </c>
      <c r="AV14" t="str">
        <f t="shared" si="22"/>
        <v>&lt;use href="#gizmo" width="140" height="140" x="770" y="135"/&gt;</v>
      </c>
    </row>
    <row r="15" spans="1:48" ht="18" x14ac:dyDescent="0.25">
      <c r="A15" t="s">
        <v>21</v>
      </c>
      <c r="B15" s="4">
        <v>493.88330000000002</v>
      </c>
      <c r="D15">
        <v>1</v>
      </c>
      <c r="E15">
        <v>1</v>
      </c>
      <c r="F15" s="6"/>
      <c r="G15" s="6"/>
      <c r="H15" s="6"/>
      <c r="I15" s="6"/>
      <c r="J15" s="6"/>
      <c r="N15" s="6"/>
      <c r="O15" s="6"/>
      <c r="P15" s="6"/>
      <c r="Q15" s="6">
        <v>1</v>
      </c>
      <c r="W15" s="7">
        <f>SUMPRODUCT(C15:U15,'Standard Fingering'!C$2:U$2)</f>
        <v>3827</v>
      </c>
      <c r="X15" s="3" t="s">
        <v>71</v>
      </c>
      <c r="Y15" s="9" t="s">
        <v>142</v>
      </c>
      <c r="Z15" s="7">
        <f t="shared" si="0"/>
        <v>97</v>
      </c>
      <c r="AA15" s="7" t="str">
        <f t="shared" si="1"/>
        <v>0x0061</v>
      </c>
      <c r="AB15" s="7" t="str">
        <f t="shared" si="2"/>
        <v xml:space="preserve">    "0x0061":_x000D_      filename: "fingering.svg"_x000D_      element: "b4"_x000D_</v>
      </c>
      <c r="AC15" s="7" t="str">
        <f t="shared" si="3"/>
        <v>&lt;use id="b4" href="#glyph-b4"/&gt;</v>
      </c>
      <c r="AD15" t="str">
        <f t="shared" si="4"/>
        <v>&lt;symbol id="glyph-b4" viewBox="0 0 1000 1000"&gt;&lt;use href="#bflat" width="140" height="140" x="40" y="230"/&gt;&lt;use href="#b-pressed" width="140" height="140" x="100" y="260"/&gt;&lt;use href="#c-pressed" width="100" height="100" x="5" y="110"/&gt;&lt;use href="#a" width="140" height="140" x="90" y="90"/&gt;&lt;use href="#g"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href="#f" width="140" height="140" x="350" y="90"/&gt;&lt;use href="#e" width="140" height="140" x="450" y="90"/&gt;&lt;use href="#d" width="140" height="140" x="550" y="90"/&gt;&lt;use href="#dsharp-pressed" width="140" height="140" x="650" y="140"/&gt;&lt;use href="#b-roller" width="140" height="140" x="700" y="135"/&gt;&lt;use href="#c-roller" width="140" height="140" x="700" y="165"/&gt;&lt;use href="#csharp" width="140" height="140" x="704" y="200"/&gt;&lt;use href="#gizmo" width="140" height="140" x="770" y="135"/&gt;&lt;/symbol&gt;</v>
      </c>
      <c r="AE15" t="str">
        <f t="shared" si="5"/>
        <v>&lt;use href="#bflat" width="140" height="140" x="40" y="230"/&gt;</v>
      </c>
      <c r="AF15" t="str">
        <f t="shared" si="6"/>
        <v>&lt;use href="#b-pressed" width="140" height="140" x="100" y="260"/&gt;</v>
      </c>
      <c r="AG15" t="str">
        <f t="shared" si="7"/>
        <v>&lt;use href="#c-pressed" width="100" height="100" x="5" y="110"/&gt;</v>
      </c>
      <c r="AH15" t="str">
        <f t="shared" si="8"/>
        <v>&lt;use href="#a" width="140" height="140" x="90" y="90"/&gt;</v>
      </c>
      <c r="AI15" t="str">
        <f t="shared" si="9"/>
        <v>&lt;use href="#g" width="140" height="140" x="190" y="70"/&gt;</v>
      </c>
      <c r="AJ15" t="str">
        <f t="shared" si="10"/>
        <v>&lt;use href="#gsharp" width="140" height="140" x="250" y="50"/&gt;</v>
      </c>
      <c r="AK15" t="str">
        <f t="shared" si="11"/>
        <v>&lt;use href="#separator" width="140" height="140" x="350" y="116"/&gt;</v>
      </c>
      <c r="AL15" t="str">
        <f t="shared" si="12"/>
        <v>&lt;use href="#bflat-lever" width="140" height="140" x="350" y="230"/&gt;</v>
      </c>
      <c r="AM15" t="str">
        <f t="shared" si="13"/>
        <v>&lt;use href="#d-trill" width="140" height="140" x="458" y="180"/&gt;</v>
      </c>
      <c r="AN15" t="str">
        <f t="shared" si="14"/>
        <v>&lt;use href="#dsharp-trill" width="140" height="140" x="558" y="180"/&gt;</v>
      </c>
      <c r="AO15" t="str">
        <f t="shared" si="15"/>
        <v>&lt;use href="#f" width="140" height="140" x="350" y="90"/&gt;</v>
      </c>
      <c r="AP15" t="str">
        <f t="shared" si="16"/>
        <v>&lt;use href="#e" width="140" height="140" x="450" y="90"/&gt;</v>
      </c>
      <c r="AQ15" t="str">
        <f t="shared" si="17"/>
        <v>&lt;use href="#d" width="140" height="140" x="550" y="90"/&gt;</v>
      </c>
      <c r="AR15" t="str">
        <f t="shared" si="18"/>
        <v>&lt;use href="#dsharp-pressed" width="140" height="140" x="650" y="140"/&gt;</v>
      </c>
      <c r="AS15" t="str">
        <f t="shared" si="19"/>
        <v>&lt;use href="#b-roller" width="140" height="140" x="700" y="135"/&gt;</v>
      </c>
      <c r="AT15" t="str">
        <f t="shared" si="20"/>
        <v>&lt;use href="#c-roller" width="140" height="140" x="700" y="165"/&gt;</v>
      </c>
      <c r="AU15" t="str">
        <f t="shared" si="21"/>
        <v>&lt;use href="#csharp" width="140" height="140" x="704" y="200"/&gt;</v>
      </c>
      <c r="AV15" t="str">
        <f t="shared" si="22"/>
        <v>&lt;use href="#gizmo" width="140" height="140" x="770" y="135"/&gt;</v>
      </c>
    </row>
    <row r="16" spans="1:48" ht="18" x14ac:dyDescent="0.25">
      <c r="A16" t="s">
        <v>27</v>
      </c>
      <c r="B16" s="4">
        <v>523.25109999999995</v>
      </c>
      <c r="D16" s="6"/>
      <c r="E16">
        <v>1</v>
      </c>
      <c r="F16" s="6"/>
      <c r="G16" s="6"/>
      <c r="H16" s="6"/>
      <c r="I16" s="6"/>
      <c r="J16" s="6"/>
      <c r="N16" s="6"/>
      <c r="O16" s="6"/>
      <c r="P16" s="6"/>
      <c r="Q16" s="6">
        <v>1</v>
      </c>
      <c r="W16" s="7">
        <f>SUMPRODUCT(C16:U16,'Standard Fingering'!C$2:U$2)</f>
        <v>2054</v>
      </c>
      <c r="X16" s="3" t="s">
        <v>72</v>
      </c>
      <c r="Y16" s="9" t="str">
        <f t="shared" si="23"/>
        <v>b</v>
      </c>
      <c r="Z16" s="7">
        <f t="shared" si="0"/>
        <v>98</v>
      </c>
      <c r="AA16" s="7" t="str">
        <f t="shared" si="1"/>
        <v>0x0062</v>
      </c>
      <c r="AB16" s="7" t="str">
        <f t="shared" si="2"/>
        <v xml:space="preserve">    "0x0062":_x000D_      filename: "fingering.svg"_x000D_      element: "c5"_x000D_</v>
      </c>
      <c r="AC16" s="7" t="str">
        <f t="shared" si="3"/>
        <v>&lt;use id="c5" href="#glyph-c5"/&gt;</v>
      </c>
      <c r="AD16" t="str">
        <f t="shared" si="4"/>
        <v>&lt;symbol id="glyph-c5" viewBox="0 0 1000 1000"&gt;&lt;use href="#bflat" width="140" height="140" x="40" y="230"/&gt;&lt;use href="#b" width="140" height="140" x="100" y="260"/&gt;&lt;use href="#c-pressed" width="100" height="100" x="5" y="110"/&gt;&lt;use href="#a" width="140" height="140" x="90" y="90"/&gt;&lt;use href="#g"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href="#f" width="140" height="140" x="350" y="90"/&gt;&lt;use href="#e" width="140" height="140" x="450" y="90"/&gt;&lt;use href="#d" width="140" height="140" x="550" y="90"/&gt;&lt;use href="#dsharp-pressed" width="140" height="140" x="650" y="140"/&gt;&lt;use href="#b-roller" width="140" height="140" x="700" y="135"/&gt;&lt;use href="#c-roller" width="140" height="140" x="700" y="165"/&gt;&lt;use href="#csharp" width="140" height="140" x="704" y="200"/&gt;&lt;use href="#gizmo" width="140" height="140" x="770" y="135"/&gt;&lt;/symbol&gt;</v>
      </c>
      <c r="AE16" t="str">
        <f t="shared" si="5"/>
        <v>&lt;use href="#bflat" width="140" height="140" x="40" y="230"/&gt;</v>
      </c>
      <c r="AF16" t="str">
        <f t="shared" si="6"/>
        <v>&lt;use href="#b" width="140" height="140" x="100" y="260"/&gt;</v>
      </c>
      <c r="AG16" t="str">
        <f t="shared" si="7"/>
        <v>&lt;use href="#c-pressed" width="100" height="100" x="5" y="110"/&gt;</v>
      </c>
      <c r="AH16" t="str">
        <f t="shared" si="8"/>
        <v>&lt;use href="#a" width="140" height="140" x="90" y="90"/&gt;</v>
      </c>
      <c r="AI16" t="str">
        <f t="shared" si="9"/>
        <v>&lt;use href="#g" width="140" height="140" x="190" y="70"/&gt;</v>
      </c>
      <c r="AJ16" t="str">
        <f t="shared" si="10"/>
        <v>&lt;use href="#gsharp" width="140" height="140" x="250" y="50"/&gt;</v>
      </c>
      <c r="AK16" t="str">
        <f t="shared" si="11"/>
        <v>&lt;use href="#separator" width="140" height="140" x="350" y="116"/&gt;</v>
      </c>
      <c r="AL16" t="str">
        <f t="shared" si="12"/>
        <v>&lt;use href="#bflat-lever" width="140" height="140" x="350" y="230"/&gt;</v>
      </c>
      <c r="AM16" t="str">
        <f t="shared" si="13"/>
        <v>&lt;use href="#d-trill" width="140" height="140" x="458" y="180"/&gt;</v>
      </c>
      <c r="AN16" t="str">
        <f t="shared" si="14"/>
        <v>&lt;use href="#dsharp-trill" width="140" height="140" x="558" y="180"/&gt;</v>
      </c>
      <c r="AO16" t="str">
        <f t="shared" si="15"/>
        <v>&lt;use href="#f" width="140" height="140" x="350" y="90"/&gt;</v>
      </c>
      <c r="AP16" t="str">
        <f t="shared" si="16"/>
        <v>&lt;use href="#e" width="140" height="140" x="450" y="90"/&gt;</v>
      </c>
      <c r="AQ16" t="str">
        <f t="shared" si="17"/>
        <v>&lt;use href="#d" width="140" height="140" x="550" y="90"/&gt;</v>
      </c>
      <c r="AR16" t="str">
        <f t="shared" si="18"/>
        <v>&lt;use href="#dsharp-pressed" width="140" height="140" x="650" y="140"/&gt;</v>
      </c>
      <c r="AS16" t="str">
        <f t="shared" si="19"/>
        <v>&lt;use href="#b-roller" width="140" height="140" x="700" y="135"/&gt;</v>
      </c>
      <c r="AT16" t="str">
        <f t="shared" si="20"/>
        <v>&lt;use href="#c-roller" width="140" height="140" x="700" y="165"/&gt;</v>
      </c>
      <c r="AU16" t="str">
        <f t="shared" si="21"/>
        <v>&lt;use href="#csharp" width="140" height="140" x="704" y="200"/&gt;</v>
      </c>
      <c r="AV16" t="str">
        <f t="shared" si="22"/>
        <v>&lt;use href="#gizmo" width="140" height="140" x="770" y="135"/&gt;</v>
      </c>
    </row>
    <row r="17" spans="1:48" ht="18" x14ac:dyDescent="0.25">
      <c r="A17" t="s">
        <v>43</v>
      </c>
      <c r="B17" s="4">
        <v>554.36530000000005</v>
      </c>
      <c r="D17" s="6"/>
      <c r="E17" s="6"/>
      <c r="F17" s="6"/>
      <c r="G17" s="6"/>
      <c r="H17" s="6"/>
      <c r="I17" s="6"/>
      <c r="J17" s="6"/>
      <c r="N17" s="6"/>
      <c r="O17" s="6"/>
      <c r="P17" s="6"/>
      <c r="Q17" s="6">
        <v>1</v>
      </c>
      <c r="W17" s="7">
        <f>SUMPRODUCT(C17:U17,'Standard Fingering'!C$2:U$2)</f>
        <v>406</v>
      </c>
      <c r="X17" s="3" t="s">
        <v>100</v>
      </c>
      <c r="Y17" s="9" t="str">
        <f t="shared" si="23"/>
        <v>c</v>
      </c>
      <c r="Z17" s="7">
        <f t="shared" si="0"/>
        <v>99</v>
      </c>
      <c r="AA17" s="7" t="str">
        <f t="shared" si="1"/>
        <v>0x0063</v>
      </c>
      <c r="AB17" s="7" t="str">
        <f t="shared" si="2"/>
        <v xml:space="preserve">    "0x0063":_x000D_      filename: "fingering.svg"_x000D_      element: "cis5"_x000D_</v>
      </c>
      <c r="AC17" s="7" t="str">
        <f t="shared" si="3"/>
        <v>&lt;use id="cis5" href="#glyph-cis5"/&gt;</v>
      </c>
      <c r="AD17" t="str">
        <f t="shared" si="4"/>
        <v>&lt;symbol id="glyph-cis5" viewBox="0 0 1000 1000"&gt;&lt;use href="#bflat" width="140" height="140" x="40" y="230"/&gt;&lt;use href="#b" width="140" height="140" x="100" y="260"/&gt;&lt;use href="#c" width="100" height="100" x="5" y="110"/&gt;&lt;use href="#a" width="140" height="140" x="90" y="90"/&gt;&lt;use href="#g"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href="#f" width="140" height="140" x="350" y="90"/&gt;&lt;use href="#e" width="140" height="140" x="450" y="90"/&gt;&lt;use href="#d" width="140" height="140" x="550" y="90"/&gt;&lt;use href="#dsharp-pressed" width="140" height="140" x="650" y="140"/&gt;&lt;use href="#b-roller" width="140" height="140" x="700" y="135"/&gt;&lt;use href="#c-roller" width="140" height="140" x="700" y="165"/&gt;&lt;use href="#csharp" width="140" height="140" x="704" y="200"/&gt;&lt;use href="#gizmo" width="140" height="140" x="770" y="135"/&gt;&lt;/symbol&gt;</v>
      </c>
      <c r="AE17" t="str">
        <f t="shared" si="5"/>
        <v>&lt;use href="#bflat" width="140" height="140" x="40" y="230"/&gt;</v>
      </c>
      <c r="AF17" t="str">
        <f t="shared" si="6"/>
        <v>&lt;use href="#b" width="140" height="140" x="100" y="260"/&gt;</v>
      </c>
      <c r="AG17" t="str">
        <f t="shared" si="7"/>
        <v>&lt;use href="#c" width="100" height="100" x="5" y="110"/&gt;</v>
      </c>
      <c r="AH17" t="str">
        <f t="shared" si="8"/>
        <v>&lt;use href="#a" width="140" height="140" x="90" y="90"/&gt;</v>
      </c>
      <c r="AI17" t="str">
        <f t="shared" si="9"/>
        <v>&lt;use href="#g" width="140" height="140" x="190" y="70"/&gt;</v>
      </c>
      <c r="AJ17" t="str">
        <f t="shared" si="10"/>
        <v>&lt;use href="#gsharp" width="140" height="140" x="250" y="50"/&gt;</v>
      </c>
      <c r="AK17" t="str">
        <f t="shared" si="11"/>
        <v>&lt;use href="#separator" width="140" height="140" x="350" y="116"/&gt;</v>
      </c>
      <c r="AL17" t="str">
        <f t="shared" si="12"/>
        <v>&lt;use href="#bflat-lever" width="140" height="140" x="350" y="230"/&gt;</v>
      </c>
      <c r="AM17" t="str">
        <f t="shared" si="13"/>
        <v>&lt;use href="#d-trill" width="140" height="140" x="458" y="180"/&gt;</v>
      </c>
      <c r="AN17" t="str">
        <f t="shared" si="14"/>
        <v>&lt;use href="#dsharp-trill" width="140" height="140" x="558" y="180"/&gt;</v>
      </c>
      <c r="AO17" t="str">
        <f t="shared" si="15"/>
        <v>&lt;use href="#f" width="140" height="140" x="350" y="90"/&gt;</v>
      </c>
      <c r="AP17" t="str">
        <f t="shared" si="16"/>
        <v>&lt;use href="#e" width="140" height="140" x="450" y="90"/&gt;</v>
      </c>
      <c r="AQ17" t="str">
        <f t="shared" si="17"/>
        <v>&lt;use href="#d" width="140" height="140" x="550" y="90"/&gt;</v>
      </c>
      <c r="AR17" t="str">
        <f t="shared" si="18"/>
        <v>&lt;use href="#dsharp-pressed" width="140" height="140" x="650" y="140"/&gt;</v>
      </c>
      <c r="AS17" t="str">
        <f t="shared" si="19"/>
        <v>&lt;use href="#b-roller" width="140" height="140" x="700" y="135"/&gt;</v>
      </c>
      <c r="AT17" t="str">
        <f t="shared" si="20"/>
        <v>&lt;use href="#c-roller" width="140" height="140" x="700" y="165"/&gt;</v>
      </c>
      <c r="AU17" t="str">
        <f t="shared" si="21"/>
        <v>&lt;use href="#csharp" width="140" height="140" x="704" y="200"/&gt;</v>
      </c>
      <c r="AV17" t="str">
        <f t="shared" si="22"/>
        <v>&lt;use href="#gizmo" width="140" height="140" x="770" y="135"/&gt;</v>
      </c>
    </row>
    <row r="18" spans="1:48" ht="18" x14ac:dyDescent="0.25">
      <c r="A18" t="s">
        <v>20</v>
      </c>
      <c r="B18" s="4">
        <v>587.32950000000005</v>
      </c>
      <c r="D18">
        <v>1</v>
      </c>
      <c r="E18" s="6"/>
      <c r="F18">
        <v>1</v>
      </c>
      <c r="G18">
        <v>1</v>
      </c>
      <c r="H18" s="6"/>
      <c r="I18" s="6"/>
      <c r="J18" s="6"/>
      <c r="N18">
        <v>1</v>
      </c>
      <c r="O18">
        <v>1</v>
      </c>
      <c r="P18">
        <v>1</v>
      </c>
      <c r="Q18" s="6"/>
      <c r="W18" s="7">
        <f>SUMPRODUCT(C18:U18,'Standard Fingering'!C$2:U$2)</f>
        <v>6410</v>
      </c>
      <c r="X18" s="3" t="s">
        <v>73</v>
      </c>
      <c r="Y18" s="9" t="str">
        <f t="shared" si="23"/>
        <v>d</v>
      </c>
      <c r="Z18" s="7">
        <f t="shared" si="0"/>
        <v>100</v>
      </c>
      <c r="AA18" s="7" t="str">
        <f t="shared" si="1"/>
        <v>0x0064</v>
      </c>
      <c r="AB18" s="7" t="str">
        <f t="shared" si="2"/>
        <v xml:space="preserve">    "0x0064":_x000D_      filename: "fingering.svg"_x000D_      element: "d5"_x000D_</v>
      </c>
      <c r="AC18" s="7" t="str">
        <f t="shared" si="3"/>
        <v>&lt;use id="d5" href="#glyph-d5"/&gt;</v>
      </c>
      <c r="AD18" t="str">
        <f t="shared" si="4"/>
        <v>&lt;symbol id="glyph-d5" viewBox="0 0 1000 1000"&gt;&lt;use href="#bflat" width="140" height="140" x="40" y="230"/&gt;&lt;use href="#b-pressed" width="140" height="140" x="100" y="260"/&gt;&lt;use href="#c" width="100" height="100" x="5" y="110"/&gt;&lt;use href="#a-pressed" width="140" height="140" x="90" y="90"/&gt;&lt;use href="#g-pressed"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href="#f-pressed" width="140" height="140" x="350" y="90"/&gt;&lt;use href="#e-pressed" width="140" height="140" x="450" y="90"/&gt;&lt;use href="#d-pressed" width="140" height="140" x="550" y="90"/&gt;&lt;use href="#dsharp" width="140" height="140" x="650" y="140"/&gt;&lt;use href="#b-roller" width="140" height="140" x="700" y="135"/&gt;&lt;use href="#c-roller" width="140" height="140" x="700" y="165"/&gt;&lt;use href="#csharp" width="140" height="140" x="704" y="200"/&gt;&lt;use href="#gizmo" width="140" height="140" x="770" y="135"/&gt;&lt;/symbol&gt;</v>
      </c>
      <c r="AE18" t="str">
        <f t="shared" si="5"/>
        <v>&lt;use href="#bflat" width="140" height="140" x="40" y="230"/&gt;</v>
      </c>
      <c r="AF18" t="str">
        <f t="shared" si="6"/>
        <v>&lt;use href="#b-pressed" width="140" height="140" x="100" y="260"/&gt;</v>
      </c>
      <c r="AG18" t="str">
        <f t="shared" si="7"/>
        <v>&lt;use href="#c" width="100" height="100" x="5" y="110"/&gt;</v>
      </c>
      <c r="AH18" t="str">
        <f t="shared" si="8"/>
        <v>&lt;use href="#a-pressed" width="140" height="140" x="90" y="90"/&gt;</v>
      </c>
      <c r="AI18" t="str">
        <f t="shared" si="9"/>
        <v>&lt;use href="#g-pressed" width="140" height="140" x="190" y="70"/&gt;</v>
      </c>
      <c r="AJ18" t="str">
        <f t="shared" si="10"/>
        <v>&lt;use href="#gsharp" width="140" height="140" x="250" y="50"/&gt;</v>
      </c>
      <c r="AK18" t="str">
        <f t="shared" si="11"/>
        <v>&lt;use href="#separator" width="140" height="140" x="350" y="116"/&gt;</v>
      </c>
      <c r="AL18" t="str">
        <f t="shared" si="12"/>
        <v>&lt;use href="#bflat-lever" width="140" height="140" x="350" y="230"/&gt;</v>
      </c>
      <c r="AM18" t="str">
        <f t="shared" si="13"/>
        <v>&lt;use href="#d-trill" width="140" height="140" x="458" y="180"/&gt;</v>
      </c>
      <c r="AN18" t="str">
        <f t="shared" si="14"/>
        <v>&lt;use href="#dsharp-trill" width="140" height="140" x="558" y="180"/&gt;</v>
      </c>
      <c r="AO18" t="str">
        <f t="shared" si="15"/>
        <v>&lt;use href="#f-pressed" width="140" height="140" x="350" y="90"/&gt;</v>
      </c>
      <c r="AP18" t="str">
        <f t="shared" si="16"/>
        <v>&lt;use href="#e-pressed" width="140" height="140" x="450" y="90"/&gt;</v>
      </c>
      <c r="AQ18" t="str">
        <f t="shared" si="17"/>
        <v>&lt;use href="#d-pressed" width="140" height="140" x="550" y="90"/&gt;</v>
      </c>
      <c r="AR18" t="str">
        <f t="shared" si="18"/>
        <v>&lt;use href="#dsharp" width="140" height="140" x="650" y="140"/&gt;</v>
      </c>
      <c r="AS18" t="str">
        <f t="shared" si="19"/>
        <v>&lt;use href="#b-roller" width="140" height="140" x="700" y="135"/&gt;</v>
      </c>
      <c r="AT18" t="str">
        <f t="shared" si="20"/>
        <v>&lt;use href="#c-roller" width="140" height="140" x="700" y="165"/&gt;</v>
      </c>
      <c r="AU18" t="str">
        <f t="shared" si="21"/>
        <v>&lt;use href="#csharp" width="140" height="140" x="704" y="200"/&gt;</v>
      </c>
      <c r="AV18" t="str">
        <f t="shared" si="22"/>
        <v>&lt;use href="#gizmo" width="140" height="140" x="770" y="135"/&gt;</v>
      </c>
    </row>
    <row r="19" spans="1:48" ht="18" x14ac:dyDescent="0.25">
      <c r="A19" t="s">
        <v>44</v>
      </c>
      <c r="B19" s="4">
        <v>622.25400000000002</v>
      </c>
      <c r="D19">
        <v>1</v>
      </c>
      <c r="E19" s="6"/>
      <c r="F19">
        <v>1</v>
      </c>
      <c r="G19">
        <v>1</v>
      </c>
      <c r="H19" s="6"/>
      <c r="I19" s="6"/>
      <c r="J19" s="6"/>
      <c r="N19">
        <v>1</v>
      </c>
      <c r="O19">
        <v>1</v>
      </c>
      <c r="P19">
        <v>1</v>
      </c>
      <c r="Q19" s="6">
        <v>1</v>
      </c>
      <c r="W19" s="7">
        <f>SUMPRODUCT(C19:U19,'Standard Fingering'!C$2:U$2)</f>
        <v>6816</v>
      </c>
      <c r="X19" s="3" t="s">
        <v>101</v>
      </c>
      <c r="Y19" s="9" t="str">
        <f t="shared" si="23"/>
        <v>e</v>
      </c>
      <c r="Z19" s="7">
        <f t="shared" si="0"/>
        <v>101</v>
      </c>
      <c r="AA19" s="7" t="str">
        <f t="shared" si="1"/>
        <v>0x0065</v>
      </c>
      <c r="AB19" s="7" t="str">
        <f t="shared" si="2"/>
        <v xml:space="preserve">    "0x0065":_x000D_      filename: "fingering.svg"_x000D_      element: "dis5"_x000D_</v>
      </c>
      <c r="AC19" s="7" t="str">
        <f t="shared" si="3"/>
        <v>&lt;use id="dis5" href="#glyph-dis5"/&gt;</v>
      </c>
      <c r="AD19" t="str">
        <f t="shared" si="4"/>
        <v>&lt;symbol id="glyph-dis5" viewBox="0 0 1000 1000"&gt;&lt;use href="#bflat" width="140" height="140" x="40" y="230"/&gt;&lt;use href="#b-pressed" width="140" height="140" x="100" y="260"/&gt;&lt;use href="#c" width="100" height="100" x="5" y="110"/&gt;&lt;use href="#a-pressed" width="140" height="140" x="90" y="90"/&gt;&lt;use href="#g-pressed"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href="#f-pressed" width="140" height="140" x="350" y="90"/&gt;&lt;use href="#e-pressed" width="140" height="140" x="450" y="90"/&gt;&lt;use href="#d-pressed" width="140" height="140" x="550" y="90"/&gt;&lt;use href="#dsharp-pressed" width="140" height="140" x="650" y="140"/&gt;&lt;use href="#b-roller" width="140" height="140" x="700" y="135"/&gt;&lt;use href="#c-roller" width="140" height="140" x="700" y="165"/&gt;&lt;use href="#csharp" width="140" height="140" x="704" y="200"/&gt;&lt;use href="#gizmo" width="140" height="140" x="770" y="135"/&gt;&lt;/symbol&gt;</v>
      </c>
      <c r="AE19" t="str">
        <f t="shared" si="5"/>
        <v>&lt;use href="#bflat" width="140" height="140" x="40" y="230"/&gt;</v>
      </c>
      <c r="AF19" t="str">
        <f t="shared" si="6"/>
        <v>&lt;use href="#b-pressed" width="140" height="140" x="100" y="260"/&gt;</v>
      </c>
      <c r="AG19" t="str">
        <f t="shared" si="7"/>
        <v>&lt;use href="#c" width="100" height="100" x="5" y="110"/&gt;</v>
      </c>
      <c r="AH19" t="str">
        <f t="shared" si="8"/>
        <v>&lt;use href="#a-pressed" width="140" height="140" x="90" y="90"/&gt;</v>
      </c>
      <c r="AI19" t="str">
        <f t="shared" si="9"/>
        <v>&lt;use href="#g-pressed" width="140" height="140" x="190" y="70"/&gt;</v>
      </c>
      <c r="AJ19" t="str">
        <f t="shared" si="10"/>
        <v>&lt;use href="#gsharp" width="140" height="140" x="250" y="50"/&gt;</v>
      </c>
      <c r="AK19" t="str">
        <f t="shared" si="11"/>
        <v>&lt;use href="#separator" width="140" height="140" x="350" y="116"/&gt;</v>
      </c>
      <c r="AL19" t="str">
        <f t="shared" si="12"/>
        <v>&lt;use href="#bflat-lever" width="140" height="140" x="350" y="230"/&gt;</v>
      </c>
      <c r="AM19" t="str">
        <f t="shared" si="13"/>
        <v>&lt;use href="#d-trill" width="140" height="140" x="458" y="180"/&gt;</v>
      </c>
      <c r="AN19" t="str">
        <f t="shared" si="14"/>
        <v>&lt;use href="#dsharp-trill" width="140" height="140" x="558" y="180"/&gt;</v>
      </c>
      <c r="AO19" t="str">
        <f t="shared" si="15"/>
        <v>&lt;use href="#f-pressed" width="140" height="140" x="350" y="90"/&gt;</v>
      </c>
      <c r="AP19" t="str">
        <f t="shared" si="16"/>
        <v>&lt;use href="#e-pressed" width="140" height="140" x="450" y="90"/&gt;</v>
      </c>
      <c r="AQ19" t="str">
        <f t="shared" si="17"/>
        <v>&lt;use href="#d-pressed" width="140" height="140" x="550" y="90"/&gt;</v>
      </c>
      <c r="AR19" t="str">
        <f t="shared" si="18"/>
        <v>&lt;use href="#dsharp-pressed" width="140" height="140" x="650" y="140"/&gt;</v>
      </c>
      <c r="AS19" t="str">
        <f t="shared" si="19"/>
        <v>&lt;use href="#b-roller" width="140" height="140" x="700" y="135"/&gt;</v>
      </c>
      <c r="AT19" t="str">
        <f t="shared" si="20"/>
        <v>&lt;use href="#c-roller" width="140" height="140" x="700" y="165"/&gt;</v>
      </c>
      <c r="AU19" t="str">
        <f t="shared" si="21"/>
        <v>&lt;use href="#csharp" width="140" height="140" x="704" y="200"/&gt;</v>
      </c>
      <c r="AV19" t="str">
        <f t="shared" si="22"/>
        <v>&lt;use href="#gizmo" width="140" height="140" x="770" y="135"/&gt;</v>
      </c>
    </row>
    <row r="20" spans="1:48" ht="18" x14ac:dyDescent="0.25">
      <c r="A20" t="s">
        <v>19</v>
      </c>
      <c r="B20" s="4">
        <v>659.25509999999997</v>
      </c>
      <c r="D20">
        <v>1</v>
      </c>
      <c r="E20">
        <v>1</v>
      </c>
      <c r="F20">
        <v>1</v>
      </c>
      <c r="G20">
        <v>1</v>
      </c>
      <c r="H20" s="6"/>
      <c r="I20" s="6"/>
      <c r="J20" s="6"/>
      <c r="N20">
        <v>1</v>
      </c>
      <c r="O20">
        <v>1</v>
      </c>
      <c r="P20" s="6"/>
      <c r="Q20" s="6">
        <v>1</v>
      </c>
      <c r="W20" s="7">
        <f>SUMPRODUCT(C20:U20,'Standard Fingering'!C$2:U$2)</f>
        <v>7981</v>
      </c>
      <c r="X20" s="3" t="s">
        <v>74</v>
      </c>
      <c r="Y20" s="9" t="str">
        <f t="shared" si="23"/>
        <v>f</v>
      </c>
      <c r="Z20" s="7">
        <f t="shared" si="0"/>
        <v>102</v>
      </c>
      <c r="AA20" s="7" t="str">
        <f t="shared" si="1"/>
        <v>0x0066</v>
      </c>
      <c r="AB20" s="7" t="str">
        <f t="shared" si="2"/>
        <v xml:space="preserve">    "0x0066":_x000D_      filename: "fingering.svg"_x000D_      element: "e5"_x000D_</v>
      </c>
      <c r="AC20" s="7" t="str">
        <f t="shared" si="3"/>
        <v>&lt;use id="e5" href="#glyph-e5"/&gt;</v>
      </c>
      <c r="AD20" t="str">
        <f t="shared" si="4"/>
        <v>&lt;symbol id="glyph-e5" viewBox="0 0 1000 1000"&gt;&lt;use href="#bflat" width="140" height="140" x="40" y="230"/&gt;&lt;use href="#b-pressed" width="140" height="140" x="100" y="260"/&gt;&lt;use href="#c-pressed" width="100" height="100" x="5" y="110"/&gt;&lt;use href="#a-pressed" width="140" height="140" x="90" y="90"/&gt;&lt;use href="#g-pressed"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href="#f-pressed" width="140" height="140" x="350" y="90"/&gt;&lt;use href="#e-pressed" width="140" height="140" x="450" y="90"/&gt;&lt;use href="#d" width="140" height="140" x="550" y="90"/&gt;&lt;use href="#dsharp-pressed" width="140" height="140" x="650" y="140"/&gt;&lt;use href="#b-roller" width="140" height="140" x="700" y="135"/&gt;&lt;use href="#c-roller" width="140" height="140" x="700" y="165"/&gt;&lt;use href="#csharp" width="140" height="140" x="704" y="200"/&gt;&lt;use href="#gizmo" width="140" height="140" x="770" y="135"/&gt;&lt;/symbol&gt;</v>
      </c>
      <c r="AE20" t="str">
        <f t="shared" si="5"/>
        <v>&lt;use href="#bflat" width="140" height="140" x="40" y="230"/&gt;</v>
      </c>
      <c r="AF20" t="str">
        <f t="shared" si="6"/>
        <v>&lt;use href="#b-pressed" width="140" height="140" x="100" y="260"/&gt;</v>
      </c>
      <c r="AG20" t="str">
        <f t="shared" si="7"/>
        <v>&lt;use href="#c-pressed" width="100" height="100" x="5" y="110"/&gt;</v>
      </c>
      <c r="AH20" t="str">
        <f t="shared" si="8"/>
        <v>&lt;use href="#a-pressed" width="140" height="140" x="90" y="90"/&gt;</v>
      </c>
      <c r="AI20" t="str">
        <f t="shared" si="9"/>
        <v>&lt;use href="#g-pressed" width="140" height="140" x="190" y="70"/&gt;</v>
      </c>
      <c r="AJ20" t="str">
        <f t="shared" si="10"/>
        <v>&lt;use href="#gsharp" width="140" height="140" x="250" y="50"/&gt;</v>
      </c>
      <c r="AK20" t="str">
        <f t="shared" si="11"/>
        <v>&lt;use href="#separator" width="140" height="140" x="350" y="116"/&gt;</v>
      </c>
      <c r="AL20" t="str">
        <f t="shared" si="12"/>
        <v>&lt;use href="#bflat-lever" width="140" height="140" x="350" y="230"/&gt;</v>
      </c>
      <c r="AM20" t="str">
        <f t="shared" si="13"/>
        <v>&lt;use href="#d-trill" width="140" height="140" x="458" y="180"/&gt;</v>
      </c>
      <c r="AN20" t="str">
        <f t="shared" si="14"/>
        <v>&lt;use href="#dsharp-trill" width="140" height="140" x="558" y="180"/&gt;</v>
      </c>
      <c r="AO20" t="str">
        <f t="shared" si="15"/>
        <v>&lt;use href="#f-pressed" width="140" height="140" x="350" y="90"/&gt;</v>
      </c>
      <c r="AP20" t="str">
        <f t="shared" si="16"/>
        <v>&lt;use href="#e-pressed" width="140" height="140" x="450" y="90"/&gt;</v>
      </c>
      <c r="AQ20" t="str">
        <f t="shared" si="17"/>
        <v>&lt;use href="#d" width="140" height="140" x="550" y="90"/&gt;</v>
      </c>
      <c r="AR20" t="str">
        <f t="shared" si="18"/>
        <v>&lt;use href="#dsharp-pressed" width="140" height="140" x="650" y="140"/&gt;</v>
      </c>
      <c r="AS20" t="str">
        <f t="shared" si="19"/>
        <v>&lt;use href="#b-roller" width="140" height="140" x="700" y="135"/&gt;</v>
      </c>
      <c r="AT20" t="str">
        <f t="shared" si="20"/>
        <v>&lt;use href="#c-roller" width="140" height="140" x="700" y="165"/&gt;</v>
      </c>
      <c r="AU20" t="str">
        <f t="shared" si="21"/>
        <v>&lt;use href="#csharp" width="140" height="140" x="704" y="200"/&gt;</v>
      </c>
      <c r="AV20" t="str">
        <f t="shared" si="22"/>
        <v>&lt;use href="#gizmo" width="140" height="140" x="770" y="135"/&gt;</v>
      </c>
    </row>
    <row r="21" spans="1:48" ht="18" x14ac:dyDescent="0.25">
      <c r="A21" t="s">
        <v>18</v>
      </c>
      <c r="B21" s="4">
        <v>698.45650000000001</v>
      </c>
      <c r="D21">
        <v>1</v>
      </c>
      <c r="E21">
        <v>1</v>
      </c>
      <c r="F21">
        <v>1</v>
      </c>
      <c r="G21">
        <v>1</v>
      </c>
      <c r="H21" s="6"/>
      <c r="I21" s="6"/>
      <c r="J21" s="6"/>
      <c r="N21">
        <v>1</v>
      </c>
      <c r="O21" s="6"/>
      <c r="P21" s="6"/>
      <c r="Q21" s="6">
        <v>1</v>
      </c>
      <c r="W21" s="7">
        <f>SUMPRODUCT(C21:U21,'Standard Fingering'!C$2:U$2)</f>
        <v>7414</v>
      </c>
      <c r="X21" s="3" t="s">
        <v>75</v>
      </c>
      <c r="Y21" s="9" t="str">
        <f t="shared" si="23"/>
        <v>g</v>
      </c>
      <c r="Z21" s="7">
        <f t="shared" si="0"/>
        <v>103</v>
      </c>
      <c r="AA21" s="7" t="str">
        <f t="shared" si="1"/>
        <v>0x0067</v>
      </c>
      <c r="AB21" s="7" t="str">
        <f t="shared" si="2"/>
        <v xml:space="preserve">    "0x0067":_x000D_      filename: "fingering.svg"_x000D_      element: "f5"_x000D_</v>
      </c>
      <c r="AC21" s="7" t="str">
        <f t="shared" si="3"/>
        <v>&lt;use id="f5" href="#glyph-f5"/&gt;</v>
      </c>
      <c r="AD21" t="str">
        <f t="shared" si="4"/>
        <v>&lt;symbol id="glyph-f5" viewBox="0 0 1000 1000"&gt;&lt;use href="#bflat" width="140" height="140" x="40" y="230"/&gt;&lt;use href="#b-pressed" width="140" height="140" x="100" y="260"/&gt;&lt;use href="#c-pressed" width="100" height="100" x="5" y="110"/&gt;&lt;use href="#a-pressed" width="140" height="140" x="90" y="90"/&gt;&lt;use href="#g-pressed"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href="#f-pressed" width="140" height="140" x="350" y="90"/&gt;&lt;use href="#e" width="140" height="140" x="450" y="90"/&gt;&lt;use href="#d" width="140" height="140" x="550" y="90"/&gt;&lt;use href="#dsharp-pressed" width="140" height="140" x="650" y="140"/&gt;&lt;use href="#b-roller" width="140" height="140" x="700" y="135"/&gt;&lt;use href="#c-roller" width="140" height="140" x="700" y="165"/&gt;&lt;use href="#csharp" width="140" height="140" x="704" y="200"/&gt;&lt;use href="#gizmo" width="140" height="140" x="770" y="135"/&gt;&lt;/symbol&gt;</v>
      </c>
      <c r="AE21" t="str">
        <f t="shared" si="5"/>
        <v>&lt;use href="#bflat" width="140" height="140" x="40" y="230"/&gt;</v>
      </c>
      <c r="AF21" t="str">
        <f t="shared" si="6"/>
        <v>&lt;use href="#b-pressed" width="140" height="140" x="100" y="260"/&gt;</v>
      </c>
      <c r="AG21" t="str">
        <f t="shared" si="7"/>
        <v>&lt;use href="#c-pressed" width="100" height="100" x="5" y="110"/&gt;</v>
      </c>
      <c r="AH21" t="str">
        <f t="shared" si="8"/>
        <v>&lt;use href="#a-pressed" width="140" height="140" x="90" y="90"/&gt;</v>
      </c>
      <c r="AI21" t="str">
        <f t="shared" si="9"/>
        <v>&lt;use href="#g-pressed" width="140" height="140" x="190" y="70"/&gt;</v>
      </c>
      <c r="AJ21" t="str">
        <f t="shared" si="10"/>
        <v>&lt;use href="#gsharp" width="140" height="140" x="250" y="50"/&gt;</v>
      </c>
      <c r="AK21" t="str">
        <f t="shared" si="11"/>
        <v>&lt;use href="#separator" width="140" height="140" x="350" y="116"/&gt;</v>
      </c>
      <c r="AL21" t="str">
        <f t="shared" si="12"/>
        <v>&lt;use href="#bflat-lever" width="140" height="140" x="350" y="230"/&gt;</v>
      </c>
      <c r="AM21" t="str">
        <f t="shared" si="13"/>
        <v>&lt;use href="#d-trill" width="140" height="140" x="458" y="180"/&gt;</v>
      </c>
      <c r="AN21" t="str">
        <f t="shared" si="14"/>
        <v>&lt;use href="#dsharp-trill" width="140" height="140" x="558" y="180"/&gt;</v>
      </c>
      <c r="AO21" t="str">
        <f t="shared" si="15"/>
        <v>&lt;use href="#f-pressed" width="140" height="140" x="350" y="90"/&gt;</v>
      </c>
      <c r="AP21" t="str">
        <f t="shared" si="16"/>
        <v>&lt;use href="#e" width="140" height="140" x="450" y="90"/&gt;</v>
      </c>
      <c r="AQ21" t="str">
        <f t="shared" si="17"/>
        <v>&lt;use href="#d" width="140" height="140" x="550" y="90"/&gt;</v>
      </c>
      <c r="AR21" t="str">
        <f t="shared" si="18"/>
        <v>&lt;use href="#dsharp-pressed" width="140" height="140" x="650" y="140"/&gt;</v>
      </c>
      <c r="AS21" t="str">
        <f t="shared" si="19"/>
        <v>&lt;use href="#b-roller" width="140" height="140" x="700" y="135"/&gt;</v>
      </c>
      <c r="AT21" t="str">
        <f t="shared" si="20"/>
        <v>&lt;use href="#c-roller" width="140" height="140" x="700" y="165"/&gt;</v>
      </c>
      <c r="AU21" t="str">
        <f t="shared" si="21"/>
        <v>&lt;use href="#csharp" width="140" height="140" x="704" y="200"/&gt;</v>
      </c>
      <c r="AV21" t="str">
        <f t="shared" si="22"/>
        <v>&lt;use href="#gizmo" width="140" height="140" x="770" y="135"/&gt;</v>
      </c>
    </row>
    <row r="22" spans="1:48" ht="18" x14ac:dyDescent="0.25">
      <c r="A22" t="s">
        <v>45</v>
      </c>
      <c r="B22" s="4">
        <v>739.98879999999997</v>
      </c>
      <c r="D22">
        <v>1</v>
      </c>
      <c r="E22">
        <v>1</v>
      </c>
      <c r="F22">
        <v>1</v>
      </c>
      <c r="G22">
        <v>1</v>
      </c>
      <c r="H22" s="6"/>
      <c r="I22" s="6"/>
      <c r="J22" s="6"/>
      <c r="N22" s="6"/>
      <c r="O22" s="6"/>
      <c r="P22">
        <v>1</v>
      </c>
      <c r="Q22" s="6">
        <v>1</v>
      </c>
      <c r="W22" s="7">
        <f>SUMPRODUCT(C22:U22,'Standard Fingering'!C$2:U$2)</f>
        <v>7240</v>
      </c>
      <c r="X22" s="3" t="s">
        <v>102</v>
      </c>
      <c r="Y22" s="9" t="str">
        <f t="shared" si="23"/>
        <v>h</v>
      </c>
      <c r="Z22" s="7">
        <f t="shared" si="0"/>
        <v>104</v>
      </c>
      <c r="AA22" s="7" t="str">
        <f t="shared" si="1"/>
        <v>0x0068</v>
      </c>
      <c r="AB22" s="7" t="str">
        <f t="shared" si="2"/>
        <v xml:space="preserve">    "0x0068":_x000D_      filename: "fingering.svg"_x000D_      element: "fis5"_x000D_</v>
      </c>
      <c r="AC22" s="7" t="str">
        <f t="shared" si="3"/>
        <v>&lt;use id="fis5" href="#glyph-fis5"/&gt;</v>
      </c>
      <c r="AD22" t="str">
        <f t="shared" si="4"/>
        <v>&lt;symbol id="glyph-fis5" viewBox="0 0 1000 1000"&gt;&lt;use href="#bflat" width="140" height="140" x="40" y="230"/&gt;&lt;use href="#b-pressed" width="140" height="140" x="100" y="260"/&gt;&lt;use href="#c-pressed" width="100" height="100" x="5" y="110"/&gt;&lt;use href="#a-pressed" width="140" height="140" x="90" y="90"/&gt;&lt;use href="#g-pressed"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href="#f" width="140" height="140" x="350" y="90"/&gt;&lt;use href="#e" width="140" height="140" x="450" y="90"/&gt;&lt;use href="#d-pressed" width="140" height="140" x="550" y="90"/&gt;&lt;use href="#dsharp-pressed" width="140" height="140" x="650" y="140"/&gt;&lt;use href="#b-roller" width="140" height="140" x="700" y="135"/&gt;&lt;use href="#c-roller" width="140" height="140" x="700" y="165"/&gt;&lt;use href="#csharp" width="140" height="140" x="704" y="200"/&gt;&lt;use href="#gizmo" width="140" height="140" x="770" y="135"/&gt;&lt;/symbol&gt;</v>
      </c>
      <c r="AE22" t="str">
        <f t="shared" si="5"/>
        <v>&lt;use href="#bflat" width="140" height="140" x="40" y="230"/&gt;</v>
      </c>
      <c r="AF22" t="str">
        <f t="shared" si="6"/>
        <v>&lt;use href="#b-pressed" width="140" height="140" x="100" y="260"/&gt;</v>
      </c>
      <c r="AG22" t="str">
        <f t="shared" si="7"/>
        <v>&lt;use href="#c-pressed" width="100" height="100" x="5" y="110"/&gt;</v>
      </c>
      <c r="AH22" t="str">
        <f t="shared" si="8"/>
        <v>&lt;use href="#a-pressed" width="140" height="140" x="90" y="90"/&gt;</v>
      </c>
      <c r="AI22" t="str">
        <f t="shared" si="9"/>
        <v>&lt;use href="#g-pressed" width="140" height="140" x="190" y="70"/&gt;</v>
      </c>
      <c r="AJ22" t="str">
        <f t="shared" si="10"/>
        <v>&lt;use href="#gsharp" width="140" height="140" x="250" y="50"/&gt;</v>
      </c>
      <c r="AK22" t="str">
        <f t="shared" si="11"/>
        <v>&lt;use href="#separator" width="140" height="140" x="350" y="116"/&gt;</v>
      </c>
      <c r="AL22" t="str">
        <f t="shared" si="12"/>
        <v>&lt;use href="#bflat-lever" width="140" height="140" x="350" y="230"/&gt;</v>
      </c>
      <c r="AM22" t="str">
        <f t="shared" si="13"/>
        <v>&lt;use href="#d-trill" width="140" height="140" x="458" y="180"/&gt;</v>
      </c>
      <c r="AN22" t="str">
        <f t="shared" si="14"/>
        <v>&lt;use href="#dsharp-trill" width="140" height="140" x="558" y="180"/&gt;</v>
      </c>
      <c r="AO22" t="str">
        <f t="shared" si="15"/>
        <v>&lt;use href="#f" width="140" height="140" x="350" y="90"/&gt;</v>
      </c>
      <c r="AP22" t="str">
        <f t="shared" si="16"/>
        <v>&lt;use href="#e" width="140" height="140" x="450" y="90"/&gt;</v>
      </c>
      <c r="AQ22" t="str">
        <f t="shared" si="17"/>
        <v>&lt;use href="#d-pressed" width="140" height="140" x="550" y="90"/&gt;</v>
      </c>
      <c r="AR22" t="str">
        <f t="shared" si="18"/>
        <v>&lt;use href="#dsharp-pressed" width="140" height="140" x="650" y="140"/&gt;</v>
      </c>
      <c r="AS22" t="str">
        <f t="shared" si="19"/>
        <v>&lt;use href="#b-roller" width="140" height="140" x="700" y="135"/&gt;</v>
      </c>
      <c r="AT22" t="str">
        <f t="shared" si="20"/>
        <v>&lt;use href="#c-roller" width="140" height="140" x="700" y="165"/&gt;</v>
      </c>
      <c r="AU22" t="str">
        <f t="shared" si="21"/>
        <v>&lt;use href="#csharp" width="140" height="140" x="704" y="200"/&gt;</v>
      </c>
      <c r="AV22" t="str">
        <f t="shared" si="22"/>
        <v>&lt;use href="#gizmo" width="140" height="140" x="770" y="135"/&gt;</v>
      </c>
    </row>
    <row r="23" spans="1:48" ht="18" x14ac:dyDescent="0.25">
      <c r="A23" t="s">
        <v>17</v>
      </c>
      <c r="B23" s="4">
        <v>783.99090000000001</v>
      </c>
      <c r="D23">
        <v>1</v>
      </c>
      <c r="E23">
        <v>1</v>
      </c>
      <c r="F23">
        <v>1</v>
      </c>
      <c r="G23">
        <v>1</v>
      </c>
      <c r="H23" s="6"/>
      <c r="I23" s="6"/>
      <c r="J23" s="6"/>
      <c r="N23" s="6"/>
      <c r="O23" s="6"/>
      <c r="P23" s="6"/>
      <c r="Q23" s="6">
        <v>1</v>
      </c>
      <c r="W23" s="7">
        <f>SUMPRODUCT(C23:U23,'Standard Fingering'!C$2:U$2)</f>
        <v>6757</v>
      </c>
      <c r="X23" s="3" t="s">
        <v>76</v>
      </c>
      <c r="Y23" s="9" t="str">
        <f t="shared" si="23"/>
        <v>i</v>
      </c>
      <c r="Z23" s="7">
        <f t="shared" si="0"/>
        <v>105</v>
      </c>
      <c r="AA23" s="7" t="str">
        <f t="shared" si="1"/>
        <v>0x0069</v>
      </c>
      <c r="AB23" s="7" t="str">
        <f t="shared" si="2"/>
        <v xml:space="preserve">    "0x0069":_x000D_      filename: "fingering.svg"_x000D_      element: "g5"_x000D_</v>
      </c>
      <c r="AC23" s="7" t="str">
        <f t="shared" si="3"/>
        <v>&lt;use id="g5" href="#glyph-g5"/&gt;</v>
      </c>
      <c r="AD23" t="str">
        <f t="shared" si="4"/>
        <v>&lt;symbol id="glyph-g5" viewBox="0 0 1000 1000"&gt;&lt;use href="#bflat" width="140" height="140" x="40" y="230"/&gt;&lt;use href="#b-pressed" width="140" height="140" x="100" y="260"/&gt;&lt;use href="#c-pressed" width="100" height="100" x="5" y="110"/&gt;&lt;use href="#a-pressed" width="140" height="140" x="90" y="90"/&gt;&lt;use href="#g-pressed"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href="#f" width="140" height="140" x="350" y="90"/&gt;&lt;use href="#e" width="140" height="140" x="450" y="90"/&gt;&lt;use href="#d" width="140" height="140" x="550" y="90"/&gt;&lt;use href="#dsharp-pressed" width="140" height="140" x="650" y="140"/&gt;&lt;use href="#b-roller" width="140" height="140" x="700" y="135"/&gt;&lt;use href="#c-roller" width="140" height="140" x="700" y="165"/&gt;&lt;use href="#csharp" width="140" height="140" x="704" y="200"/&gt;&lt;use href="#gizmo" width="140" height="140" x="770" y="135"/&gt;&lt;/symbol&gt;</v>
      </c>
      <c r="AE23" t="str">
        <f t="shared" si="5"/>
        <v>&lt;use href="#bflat" width="140" height="140" x="40" y="230"/&gt;</v>
      </c>
      <c r="AF23" t="str">
        <f t="shared" si="6"/>
        <v>&lt;use href="#b-pressed" width="140" height="140" x="100" y="260"/&gt;</v>
      </c>
      <c r="AG23" t="str">
        <f t="shared" si="7"/>
        <v>&lt;use href="#c-pressed" width="100" height="100" x="5" y="110"/&gt;</v>
      </c>
      <c r="AH23" t="str">
        <f t="shared" si="8"/>
        <v>&lt;use href="#a-pressed" width="140" height="140" x="90" y="90"/&gt;</v>
      </c>
      <c r="AI23" t="str">
        <f t="shared" si="9"/>
        <v>&lt;use href="#g-pressed" width="140" height="140" x="190" y="70"/&gt;</v>
      </c>
      <c r="AJ23" t="str">
        <f t="shared" si="10"/>
        <v>&lt;use href="#gsharp" width="140" height="140" x="250" y="50"/&gt;</v>
      </c>
      <c r="AK23" t="str">
        <f t="shared" si="11"/>
        <v>&lt;use href="#separator" width="140" height="140" x="350" y="116"/&gt;</v>
      </c>
      <c r="AL23" t="str">
        <f t="shared" si="12"/>
        <v>&lt;use href="#bflat-lever" width="140" height="140" x="350" y="230"/&gt;</v>
      </c>
      <c r="AM23" t="str">
        <f t="shared" si="13"/>
        <v>&lt;use href="#d-trill" width="140" height="140" x="458" y="180"/&gt;</v>
      </c>
      <c r="AN23" t="str">
        <f t="shared" si="14"/>
        <v>&lt;use href="#dsharp-trill" width="140" height="140" x="558" y="180"/&gt;</v>
      </c>
      <c r="AO23" t="str">
        <f t="shared" si="15"/>
        <v>&lt;use href="#f" width="140" height="140" x="350" y="90"/&gt;</v>
      </c>
      <c r="AP23" t="str">
        <f t="shared" si="16"/>
        <v>&lt;use href="#e" width="140" height="140" x="450" y="90"/&gt;</v>
      </c>
      <c r="AQ23" t="str">
        <f t="shared" si="17"/>
        <v>&lt;use href="#d" width="140" height="140" x="550" y="90"/&gt;</v>
      </c>
      <c r="AR23" t="str">
        <f t="shared" si="18"/>
        <v>&lt;use href="#dsharp-pressed" width="140" height="140" x="650" y="140"/&gt;</v>
      </c>
      <c r="AS23" t="str">
        <f t="shared" si="19"/>
        <v>&lt;use href="#b-roller" width="140" height="140" x="700" y="135"/&gt;</v>
      </c>
      <c r="AT23" t="str">
        <f t="shared" si="20"/>
        <v>&lt;use href="#c-roller" width="140" height="140" x="700" y="165"/&gt;</v>
      </c>
      <c r="AU23" t="str">
        <f t="shared" si="21"/>
        <v>&lt;use href="#csharp" width="140" height="140" x="704" y="200"/&gt;</v>
      </c>
      <c r="AV23" t="str">
        <f t="shared" si="22"/>
        <v>&lt;use href="#gizmo" width="140" height="140" x="770" y="135"/&gt;</v>
      </c>
    </row>
    <row r="24" spans="1:48" ht="18" x14ac:dyDescent="0.25">
      <c r="A24" t="s">
        <v>46</v>
      </c>
      <c r="B24" s="4">
        <v>830.60940000000005</v>
      </c>
      <c r="D24">
        <v>1</v>
      </c>
      <c r="E24">
        <v>1</v>
      </c>
      <c r="F24">
        <v>1</v>
      </c>
      <c r="G24">
        <v>1</v>
      </c>
      <c r="H24" s="6">
        <v>1</v>
      </c>
      <c r="I24" s="6"/>
      <c r="J24" s="6"/>
      <c r="N24" s="6"/>
      <c r="O24" s="6"/>
      <c r="P24" s="6"/>
      <c r="Q24" s="6">
        <v>1</v>
      </c>
      <c r="W24" s="7">
        <f>SUMPRODUCT(C24:U24,'Standard Fingering'!C$2:U$2)</f>
        <v>8045</v>
      </c>
      <c r="X24" s="3" t="s">
        <v>103</v>
      </c>
      <c r="Y24" s="9" t="str">
        <f t="shared" si="23"/>
        <v>j</v>
      </c>
      <c r="Z24" s="7">
        <f t="shared" si="0"/>
        <v>106</v>
      </c>
      <c r="AA24" s="7" t="str">
        <f t="shared" si="1"/>
        <v>0x006A</v>
      </c>
      <c r="AB24" s="7" t="str">
        <f t="shared" si="2"/>
        <v xml:space="preserve">    "0x006A":_x000D_      filename: "fingering.svg"_x000D_      element: "gis5"_x000D_</v>
      </c>
      <c r="AC24" s="7" t="str">
        <f t="shared" si="3"/>
        <v>&lt;use id="gis5" href="#glyph-gis5"/&gt;</v>
      </c>
      <c r="AD24" t="str">
        <f t="shared" si="4"/>
        <v>&lt;symbol id="glyph-gis5" viewBox="0 0 1000 1000"&gt;&lt;use href="#bflat" width="140" height="140" x="40" y="230"/&gt;&lt;use href="#b-pressed" width="140" height="140" x="100" y="260"/&gt;&lt;use href="#c-pressed" width="100" height="100" x="5" y="110"/&gt;&lt;use href="#a-pressed" width="140" height="140" x="90" y="90"/&gt;&lt;use href="#g-pressed" width="140" height="140" x="190" y="70"/&gt;&lt;use href="#gsharp-pressed"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href="#f" width="140" height="140" x="350" y="90"/&gt;&lt;use href="#e" width="140" height="140" x="450" y="90"/&gt;&lt;use href="#d" width="140" height="140" x="550" y="90"/&gt;&lt;use href="#dsharp-pressed" width="140" height="140" x="650" y="140"/&gt;&lt;use href="#b-roller" width="140" height="140" x="700" y="135"/&gt;&lt;use href="#c-roller" width="140" height="140" x="700" y="165"/&gt;&lt;use href="#csharp" width="140" height="140" x="704" y="200"/&gt;&lt;use href="#gizmo" width="140" height="140" x="770" y="135"/&gt;&lt;/symbol&gt;</v>
      </c>
      <c r="AE24" t="str">
        <f t="shared" si="5"/>
        <v>&lt;use href="#bflat" width="140" height="140" x="40" y="230"/&gt;</v>
      </c>
      <c r="AF24" t="str">
        <f t="shared" si="6"/>
        <v>&lt;use href="#b-pressed" width="140" height="140" x="100" y="260"/&gt;</v>
      </c>
      <c r="AG24" t="str">
        <f t="shared" si="7"/>
        <v>&lt;use href="#c-pressed" width="100" height="100" x="5" y="110"/&gt;</v>
      </c>
      <c r="AH24" t="str">
        <f t="shared" si="8"/>
        <v>&lt;use href="#a-pressed" width="140" height="140" x="90" y="90"/&gt;</v>
      </c>
      <c r="AI24" t="str">
        <f t="shared" si="9"/>
        <v>&lt;use href="#g-pressed" width="140" height="140" x="190" y="70"/&gt;</v>
      </c>
      <c r="AJ24" t="str">
        <f t="shared" si="10"/>
        <v>&lt;use href="#gsharp-pressed" width="140" height="140" x="250" y="50"/&gt;</v>
      </c>
      <c r="AK24" t="str">
        <f t="shared" si="11"/>
        <v>&lt;use href="#separator" width="140" height="140" x="350" y="116"/&gt;</v>
      </c>
      <c r="AL24" t="str">
        <f t="shared" si="12"/>
        <v>&lt;use href="#bflat-lever" width="140" height="140" x="350" y="230"/&gt;</v>
      </c>
      <c r="AM24" t="str">
        <f t="shared" si="13"/>
        <v>&lt;use href="#d-trill" width="140" height="140" x="458" y="180"/&gt;</v>
      </c>
      <c r="AN24" t="str">
        <f t="shared" si="14"/>
        <v>&lt;use href="#dsharp-trill" width="140" height="140" x="558" y="180"/&gt;</v>
      </c>
      <c r="AO24" t="str">
        <f t="shared" si="15"/>
        <v>&lt;use href="#f" width="140" height="140" x="350" y="90"/&gt;</v>
      </c>
      <c r="AP24" t="str">
        <f t="shared" si="16"/>
        <v>&lt;use href="#e" width="140" height="140" x="450" y="90"/&gt;</v>
      </c>
      <c r="AQ24" t="str">
        <f t="shared" si="17"/>
        <v>&lt;use href="#d" width="140" height="140" x="550" y="90"/&gt;</v>
      </c>
      <c r="AR24" t="str">
        <f t="shared" si="18"/>
        <v>&lt;use href="#dsharp-pressed" width="140" height="140" x="650" y="140"/&gt;</v>
      </c>
      <c r="AS24" t="str">
        <f t="shared" si="19"/>
        <v>&lt;use href="#b-roller" width="140" height="140" x="700" y="135"/&gt;</v>
      </c>
      <c r="AT24" t="str">
        <f t="shared" si="20"/>
        <v>&lt;use href="#c-roller" width="140" height="140" x="700" y="165"/&gt;</v>
      </c>
      <c r="AU24" t="str">
        <f t="shared" si="21"/>
        <v>&lt;use href="#csharp" width="140" height="140" x="704" y="200"/&gt;</v>
      </c>
      <c r="AV24" t="str">
        <f t="shared" si="22"/>
        <v>&lt;use href="#gizmo" width="140" height="140" x="770" y="135"/&gt;</v>
      </c>
    </row>
    <row r="25" spans="1:48" ht="18" x14ac:dyDescent="0.25">
      <c r="A25" t="s">
        <v>16</v>
      </c>
      <c r="B25" s="4">
        <v>880</v>
      </c>
      <c r="D25">
        <v>1</v>
      </c>
      <c r="E25">
        <v>1</v>
      </c>
      <c r="F25">
        <v>1</v>
      </c>
      <c r="G25" s="6"/>
      <c r="H25" s="6"/>
      <c r="I25" s="6"/>
      <c r="J25" s="6"/>
      <c r="N25" s="6"/>
      <c r="O25" s="6"/>
      <c r="P25" s="6"/>
      <c r="Q25" s="6">
        <v>1</v>
      </c>
      <c r="W25" s="7">
        <f>SUMPRODUCT(C25:U25,'Standard Fingering'!C$2:U$2)</f>
        <v>5352</v>
      </c>
      <c r="X25" s="3" t="s">
        <v>77</v>
      </c>
      <c r="Y25" s="9" t="str">
        <f t="shared" si="23"/>
        <v>k</v>
      </c>
      <c r="Z25" s="7">
        <f t="shared" si="0"/>
        <v>107</v>
      </c>
      <c r="AA25" s="7" t="str">
        <f t="shared" si="1"/>
        <v>0x006B</v>
      </c>
      <c r="AB25" s="7" t="str">
        <f t="shared" si="2"/>
        <v xml:space="preserve">    "0x006B":_x000D_      filename: "fingering.svg"_x000D_      element: "a5"_x000D_</v>
      </c>
      <c r="AC25" s="7" t="str">
        <f t="shared" si="3"/>
        <v>&lt;use id="a5" href="#glyph-a5"/&gt;</v>
      </c>
      <c r="AD25" t="str">
        <f t="shared" si="4"/>
        <v>&lt;symbol id="glyph-a5" viewBox="0 0 1000 1000"&gt;&lt;use href="#bflat" width="140" height="140" x="40" y="230"/&gt;&lt;use href="#b-pressed" width="140" height="140" x="100" y="260"/&gt;&lt;use href="#c-pressed" width="100" height="100" x="5" y="110"/&gt;&lt;use href="#a-pressed" width="140" height="140" x="90" y="90"/&gt;&lt;use href="#g"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href="#f" width="140" height="140" x="350" y="90"/&gt;&lt;use href="#e" width="140" height="140" x="450" y="90"/&gt;&lt;use href="#d" width="140" height="140" x="550" y="90"/&gt;&lt;use href="#dsharp-pressed" width="140" height="140" x="650" y="140"/&gt;&lt;use href="#b-roller" width="140" height="140" x="700" y="135"/&gt;&lt;use href="#c-roller" width="140" height="140" x="700" y="165"/&gt;&lt;use href="#csharp" width="140" height="140" x="704" y="200"/&gt;&lt;use href="#gizmo" width="140" height="140" x="770" y="135"/&gt;&lt;/symbol&gt;</v>
      </c>
      <c r="AE25" t="str">
        <f t="shared" si="5"/>
        <v>&lt;use href="#bflat" width="140" height="140" x="40" y="230"/&gt;</v>
      </c>
      <c r="AF25" t="str">
        <f t="shared" si="6"/>
        <v>&lt;use href="#b-pressed" width="140" height="140" x="100" y="260"/&gt;</v>
      </c>
      <c r="AG25" t="str">
        <f t="shared" si="7"/>
        <v>&lt;use href="#c-pressed" width="100" height="100" x="5" y="110"/&gt;</v>
      </c>
      <c r="AH25" t="str">
        <f t="shared" si="8"/>
        <v>&lt;use href="#a-pressed" width="140" height="140" x="90" y="90"/&gt;</v>
      </c>
      <c r="AI25" t="str">
        <f t="shared" si="9"/>
        <v>&lt;use href="#g" width="140" height="140" x="190" y="70"/&gt;</v>
      </c>
      <c r="AJ25" t="str">
        <f t="shared" si="10"/>
        <v>&lt;use href="#gsharp" width="140" height="140" x="250" y="50"/&gt;</v>
      </c>
      <c r="AK25" t="str">
        <f t="shared" si="11"/>
        <v>&lt;use href="#separator" width="140" height="140" x="350" y="116"/&gt;</v>
      </c>
      <c r="AL25" t="str">
        <f t="shared" si="12"/>
        <v>&lt;use href="#bflat-lever" width="140" height="140" x="350" y="230"/&gt;</v>
      </c>
      <c r="AM25" t="str">
        <f t="shared" si="13"/>
        <v>&lt;use href="#d-trill" width="140" height="140" x="458" y="180"/&gt;</v>
      </c>
      <c r="AN25" t="str">
        <f t="shared" si="14"/>
        <v>&lt;use href="#dsharp-trill" width="140" height="140" x="558" y="180"/&gt;</v>
      </c>
      <c r="AO25" t="str">
        <f t="shared" si="15"/>
        <v>&lt;use href="#f" width="140" height="140" x="350" y="90"/&gt;</v>
      </c>
      <c r="AP25" t="str">
        <f t="shared" si="16"/>
        <v>&lt;use href="#e" width="140" height="140" x="450" y="90"/&gt;</v>
      </c>
      <c r="AQ25" t="str">
        <f t="shared" si="17"/>
        <v>&lt;use href="#d" width="140" height="140" x="550" y="90"/&gt;</v>
      </c>
      <c r="AR25" t="str">
        <f t="shared" si="18"/>
        <v>&lt;use href="#dsharp-pressed" width="140" height="140" x="650" y="140"/&gt;</v>
      </c>
      <c r="AS25" t="str">
        <f t="shared" si="19"/>
        <v>&lt;use href="#b-roller" width="140" height="140" x="700" y="135"/&gt;</v>
      </c>
      <c r="AT25" t="str">
        <f t="shared" si="20"/>
        <v>&lt;use href="#c-roller" width="140" height="140" x="700" y="165"/&gt;</v>
      </c>
      <c r="AU25" t="str">
        <f t="shared" si="21"/>
        <v>&lt;use href="#csharp" width="140" height="140" x="704" y="200"/&gt;</v>
      </c>
      <c r="AV25" t="str">
        <f t="shared" si="22"/>
        <v>&lt;use href="#gizmo" width="140" height="140" x="770" y="135"/&gt;</v>
      </c>
    </row>
    <row r="26" spans="1:48" ht="18" x14ac:dyDescent="0.25">
      <c r="A26" t="s">
        <v>47</v>
      </c>
      <c r="B26" s="4">
        <v>932.32749999999999</v>
      </c>
      <c r="D26">
        <v>1</v>
      </c>
      <c r="E26">
        <v>1</v>
      </c>
      <c r="F26" s="6"/>
      <c r="G26" s="6"/>
      <c r="H26" s="6"/>
      <c r="I26" s="6"/>
      <c r="J26" s="6"/>
      <c r="N26">
        <v>1</v>
      </c>
      <c r="O26" s="6"/>
      <c r="P26" s="6"/>
      <c r="Q26" s="6">
        <v>1</v>
      </c>
      <c r="W26" s="7">
        <f>SUMPRODUCT(C26:U26,'Standard Fingering'!C$2:U$2)</f>
        <v>4484</v>
      </c>
      <c r="X26" s="3" t="s">
        <v>104</v>
      </c>
      <c r="Y26" s="9" t="str">
        <f t="shared" si="23"/>
        <v>l</v>
      </c>
      <c r="Z26" s="7">
        <f t="shared" si="0"/>
        <v>108</v>
      </c>
      <c r="AA26" s="7" t="str">
        <f t="shared" si="1"/>
        <v>0x006C</v>
      </c>
      <c r="AB26" s="7" t="str">
        <f t="shared" si="2"/>
        <v xml:space="preserve">    "0x006C":_x000D_      filename: "fingering.svg"_x000D_      element: "ais5"_x000D_</v>
      </c>
      <c r="AC26" s="7" t="str">
        <f t="shared" si="3"/>
        <v>&lt;use id="ais5" href="#glyph-ais5"/&gt;</v>
      </c>
      <c r="AD26" t="str">
        <f t="shared" si="4"/>
        <v>&lt;symbol id="glyph-ais5" viewBox="0 0 1000 1000"&gt;&lt;use href="#bflat" width="140" height="140" x="40" y="230"/&gt;&lt;use href="#b-pressed" width="140" height="140" x="100" y="260"/&gt;&lt;use href="#c-pressed" width="100" height="100" x="5" y="110"/&gt;&lt;use href="#a" width="140" height="140" x="90" y="90"/&gt;&lt;use href="#g"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href="#f-pressed" width="140" height="140" x="350" y="90"/&gt;&lt;use href="#e" width="140" height="140" x="450" y="90"/&gt;&lt;use href="#d" width="140" height="140" x="550" y="90"/&gt;&lt;use href="#dsharp-pressed" width="140" height="140" x="650" y="140"/&gt;&lt;use href="#b-roller" width="140" height="140" x="700" y="135"/&gt;&lt;use href="#c-roller" width="140" height="140" x="700" y="165"/&gt;&lt;use href="#csharp" width="140" height="140" x="704" y="200"/&gt;&lt;use href="#gizmo" width="140" height="140" x="770" y="135"/&gt;&lt;/symbol&gt;</v>
      </c>
      <c r="AE26" t="str">
        <f t="shared" si="5"/>
        <v>&lt;use href="#bflat" width="140" height="140" x="40" y="230"/&gt;</v>
      </c>
      <c r="AF26" t="str">
        <f t="shared" si="6"/>
        <v>&lt;use href="#b-pressed" width="140" height="140" x="100" y="260"/&gt;</v>
      </c>
      <c r="AG26" t="str">
        <f t="shared" si="7"/>
        <v>&lt;use href="#c-pressed" width="100" height="100" x="5" y="110"/&gt;</v>
      </c>
      <c r="AH26" t="str">
        <f t="shared" si="8"/>
        <v>&lt;use href="#a" width="140" height="140" x="90" y="90"/&gt;</v>
      </c>
      <c r="AI26" t="str">
        <f t="shared" si="9"/>
        <v>&lt;use href="#g" width="140" height="140" x="190" y="70"/&gt;</v>
      </c>
      <c r="AJ26" t="str">
        <f t="shared" si="10"/>
        <v>&lt;use href="#gsharp" width="140" height="140" x="250" y="50"/&gt;</v>
      </c>
      <c r="AK26" t="str">
        <f t="shared" si="11"/>
        <v>&lt;use href="#separator" width="140" height="140" x="350" y="116"/&gt;</v>
      </c>
      <c r="AL26" t="str">
        <f t="shared" si="12"/>
        <v>&lt;use href="#bflat-lever" width="140" height="140" x="350" y="230"/&gt;</v>
      </c>
      <c r="AM26" t="str">
        <f t="shared" si="13"/>
        <v>&lt;use href="#d-trill" width="140" height="140" x="458" y="180"/&gt;</v>
      </c>
      <c r="AN26" t="str">
        <f t="shared" si="14"/>
        <v>&lt;use href="#dsharp-trill" width="140" height="140" x="558" y="180"/&gt;</v>
      </c>
      <c r="AO26" t="str">
        <f t="shared" si="15"/>
        <v>&lt;use href="#f-pressed" width="140" height="140" x="350" y="90"/&gt;</v>
      </c>
      <c r="AP26" t="str">
        <f t="shared" si="16"/>
        <v>&lt;use href="#e" width="140" height="140" x="450" y="90"/&gt;</v>
      </c>
      <c r="AQ26" t="str">
        <f t="shared" si="17"/>
        <v>&lt;use href="#d" width="140" height="140" x="550" y="90"/&gt;</v>
      </c>
      <c r="AR26" t="str">
        <f t="shared" si="18"/>
        <v>&lt;use href="#dsharp-pressed" width="140" height="140" x="650" y="140"/&gt;</v>
      </c>
      <c r="AS26" t="str">
        <f t="shared" si="19"/>
        <v>&lt;use href="#b-roller" width="140" height="140" x="700" y="135"/&gt;</v>
      </c>
      <c r="AT26" t="str">
        <f t="shared" si="20"/>
        <v>&lt;use href="#c-roller" width="140" height="140" x="700" y="165"/&gt;</v>
      </c>
      <c r="AU26" t="str">
        <f t="shared" si="21"/>
        <v>&lt;use href="#csharp" width="140" height="140" x="704" y="200"/&gt;</v>
      </c>
      <c r="AV26" t="str">
        <f t="shared" si="22"/>
        <v>&lt;use href="#gizmo" width="140" height="140" x="770" y="135"/&gt;</v>
      </c>
    </row>
    <row r="27" spans="1:48" ht="18" x14ac:dyDescent="0.25">
      <c r="A27" t="s">
        <v>15</v>
      </c>
      <c r="B27" s="4">
        <v>987.76660000000004</v>
      </c>
      <c r="D27">
        <v>1</v>
      </c>
      <c r="E27">
        <v>1</v>
      </c>
      <c r="F27" s="6"/>
      <c r="G27" s="6"/>
      <c r="H27" s="6"/>
      <c r="I27" s="6"/>
      <c r="J27" s="6"/>
      <c r="N27" s="6"/>
      <c r="O27" s="6"/>
      <c r="P27" s="6"/>
      <c r="Q27" s="6">
        <v>1</v>
      </c>
      <c r="W27" s="7">
        <f>SUMPRODUCT(C27:U27,'Standard Fingering'!C$2:U$2)</f>
        <v>3827</v>
      </c>
      <c r="X27" s="3" t="s">
        <v>78</v>
      </c>
      <c r="Y27" s="9" t="str">
        <f t="shared" si="23"/>
        <v>m</v>
      </c>
      <c r="Z27" s="7">
        <f t="shared" si="0"/>
        <v>109</v>
      </c>
      <c r="AA27" s="7" t="str">
        <f t="shared" si="1"/>
        <v>0x006D</v>
      </c>
      <c r="AB27" s="7" t="str">
        <f t="shared" si="2"/>
        <v xml:space="preserve">    "0x006D":_x000D_      filename: "fingering.svg"_x000D_      element: "b5"_x000D_</v>
      </c>
      <c r="AC27" s="7" t="str">
        <f t="shared" si="3"/>
        <v>&lt;use id="b5" href="#glyph-b5"/&gt;</v>
      </c>
      <c r="AD27" t="str">
        <f t="shared" si="4"/>
        <v>&lt;symbol id="glyph-b5" viewBox="0 0 1000 1000"&gt;&lt;use href="#bflat" width="140" height="140" x="40" y="230"/&gt;&lt;use href="#b-pressed" width="140" height="140" x="100" y="260"/&gt;&lt;use href="#c-pressed" width="100" height="100" x="5" y="110"/&gt;&lt;use href="#a" width="140" height="140" x="90" y="90"/&gt;&lt;use href="#g"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href="#f" width="140" height="140" x="350" y="90"/&gt;&lt;use href="#e" width="140" height="140" x="450" y="90"/&gt;&lt;use href="#d" width="140" height="140" x="550" y="90"/&gt;&lt;use href="#dsharp-pressed" width="140" height="140" x="650" y="140"/&gt;&lt;use href="#b-roller" width="140" height="140" x="700" y="135"/&gt;&lt;use href="#c-roller" width="140" height="140" x="700" y="165"/&gt;&lt;use href="#csharp" width="140" height="140" x="704" y="200"/&gt;&lt;use href="#gizmo" width="140" height="140" x="770" y="135"/&gt;&lt;/symbol&gt;</v>
      </c>
      <c r="AE27" t="str">
        <f t="shared" si="5"/>
        <v>&lt;use href="#bflat" width="140" height="140" x="40" y="230"/&gt;</v>
      </c>
      <c r="AF27" t="str">
        <f t="shared" si="6"/>
        <v>&lt;use href="#b-pressed" width="140" height="140" x="100" y="260"/&gt;</v>
      </c>
      <c r="AG27" t="str">
        <f t="shared" si="7"/>
        <v>&lt;use href="#c-pressed" width="100" height="100" x="5" y="110"/&gt;</v>
      </c>
      <c r="AH27" t="str">
        <f t="shared" si="8"/>
        <v>&lt;use href="#a" width="140" height="140" x="90" y="90"/&gt;</v>
      </c>
      <c r="AI27" t="str">
        <f t="shared" si="9"/>
        <v>&lt;use href="#g" width="140" height="140" x="190" y="70"/&gt;</v>
      </c>
      <c r="AJ27" t="str">
        <f t="shared" si="10"/>
        <v>&lt;use href="#gsharp" width="140" height="140" x="250" y="50"/&gt;</v>
      </c>
      <c r="AK27" t="str">
        <f t="shared" si="11"/>
        <v>&lt;use href="#separator" width="140" height="140" x="350" y="116"/&gt;</v>
      </c>
      <c r="AL27" t="str">
        <f t="shared" si="12"/>
        <v>&lt;use href="#bflat-lever" width="140" height="140" x="350" y="230"/&gt;</v>
      </c>
      <c r="AM27" t="str">
        <f t="shared" si="13"/>
        <v>&lt;use href="#d-trill" width="140" height="140" x="458" y="180"/&gt;</v>
      </c>
      <c r="AN27" t="str">
        <f t="shared" si="14"/>
        <v>&lt;use href="#dsharp-trill" width="140" height="140" x="558" y="180"/&gt;</v>
      </c>
      <c r="AO27" t="str">
        <f t="shared" si="15"/>
        <v>&lt;use href="#f" width="140" height="140" x="350" y="90"/&gt;</v>
      </c>
      <c r="AP27" t="str">
        <f t="shared" si="16"/>
        <v>&lt;use href="#e" width="140" height="140" x="450" y="90"/&gt;</v>
      </c>
      <c r="AQ27" t="str">
        <f t="shared" si="17"/>
        <v>&lt;use href="#d" width="140" height="140" x="550" y="90"/&gt;</v>
      </c>
      <c r="AR27" t="str">
        <f t="shared" si="18"/>
        <v>&lt;use href="#dsharp-pressed" width="140" height="140" x="650" y="140"/&gt;</v>
      </c>
      <c r="AS27" t="str">
        <f t="shared" si="19"/>
        <v>&lt;use href="#b-roller" width="140" height="140" x="700" y="135"/&gt;</v>
      </c>
      <c r="AT27" t="str">
        <f t="shared" si="20"/>
        <v>&lt;use href="#c-roller" width="140" height="140" x="700" y="165"/&gt;</v>
      </c>
      <c r="AU27" t="str">
        <f t="shared" si="21"/>
        <v>&lt;use href="#csharp" width="140" height="140" x="704" y="200"/&gt;</v>
      </c>
      <c r="AV27" t="str">
        <f t="shared" si="22"/>
        <v>&lt;use href="#gizmo" width="140" height="140" x="770" y="135"/&gt;</v>
      </c>
    </row>
    <row r="28" spans="1:48" ht="18" x14ac:dyDescent="0.25">
      <c r="A28" t="s">
        <v>26</v>
      </c>
      <c r="B28" s="4">
        <v>1046.502</v>
      </c>
      <c r="D28" s="6"/>
      <c r="E28">
        <v>1</v>
      </c>
      <c r="F28" s="6"/>
      <c r="G28" s="6"/>
      <c r="H28" s="6"/>
      <c r="I28" s="6"/>
      <c r="J28" s="6"/>
      <c r="N28" s="6"/>
      <c r="O28" s="6"/>
      <c r="P28" s="6"/>
      <c r="Q28" s="6">
        <v>1</v>
      </c>
      <c r="W28" s="7">
        <f>SUMPRODUCT(C28:U28,'Standard Fingering'!C$2:U$2)</f>
        <v>2054</v>
      </c>
      <c r="X28" s="3" t="s">
        <v>79</v>
      </c>
      <c r="Y28" s="9" t="str">
        <f t="shared" si="23"/>
        <v>n</v>
      </c>
      <c r="Z28" s="7">
        <f t="shared" si="0"/>
        <v>110</v>
      </c>
      <c r="AA28" s="7" t="str">
        <f t="shared" si="1"/>
        <v>0x006E</v>
      </c>
      <c r="AB28" s="7" t="str">
        <f t="shared" si="2"/>
        <v xml:space="preserve">    "0x006E":_x000D_      filename: "fingering.svg"_x000D_      element: "c6"_x000D_</v>
      </c>
      <c r="AC28" s="7" t="str">
        <f t="shared" si="3"/>
        <v>&lt;use id="c6" href="#glyph-c6"/&gt;</v>
      </c>
      <c r="AD28" t="str">
        <f t="shared" si="4"/>
        <v>&lt;symbol id="glyph-c6" viewBox="0 0 1000 1000"&gt;&lt;use href="#bflat" width="140" height="140" x="40" y="230"/&gt;&lt;use href="#b" width="140" height="140" x="100" y="260"/&gt;&lt;use href="#c-pressed" width="100" height="100" x="5" y="110"/&gt;&lt;use href="#a" width="140" height="140" x="90" y="90"/&gt;&lt;use href="#g"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href="#f" width="140" height="140" x="350" y="90"/&gt;&lt;use href="#e" width="140" height="140" x="450" y="90"/&gt;&lt;use href="#d" width="140" height="140" x="550" y="90"/&gt;&lt;use href="#dsharp-pressed" width="140" height="140" x="650" y="140"/&gt;&lt;use href="#b-roller" width="140" height="140" x="700" y="135"/&gt;&lt;use href="#c-roller" width="140" height="140" x="700" y="165"/&gt;&lt;use href="#csharp" width="140" height="140" x="704" y="200"/&gt;&lt;use href="#gizmo" width="140" height="140" x="770" y="135"/&gt;&lt;/symbol&gt;</v>
      </c>
      <c r="AE28" t="str">
        <f t="shared" si="5"/>
        <v>&lt;use href="#bflat" width="140" height="140" x="40" y="230"/&gt;</v>
      </c>
      <c r="AF28" t="str">
        <f t="shared" si="6"/>
        <v>&lt;use href="#b" width="140" height="140" x="100" y="260"/&gt;</v>
      </c>
      <c r="AG28" t="str">
        <f t="shared" si="7"/>
        <v>&lt;use href="#c-pressed" width="100" height="100" x="5" y="110"/&gt;</v>
      </c>
      <c r="AH28" t="str">
        <f t="shared" si="8"/>
        <v>&lt;use href="#a" width="140" height="140" x="90" y="90"/&gt;</v>
      </c>
      <c r="AI28" t="str">
        <f t="shared" si="9"/>
        <v>&lt;use href="#g" width="140" height="140" x="190" y="70"/&gt;</v>
      </c>
      <c r="AJ28" t="str">
        <f t="shared" si="10"/>
        <v>&lt;use href="#gsharp" width="140" height="140" x="250" y="50"/&gt;</v>
      </c>
      <c r="AK28" t="str">
        <f t="shared" si="11"/>
        <v>&lt;use href="#separator" width="140" height="140" x="350" y="116"/&gt;</v>
      </c>
      <c r="AL28" t="str">
        <f t="shared" si="12"/>
        <v>&lt;use href="#bflat-lever" width="140" height="140" x="350" y="230"/&gt;</v>
      </c>
      <c r="AM28" t="str">
        <f t="shared" si="13"/>
        <v>&lt;use href="#d-trill" width="140" height="140" x="458" y="180"/&gt;</v>
      </c>
      <c r="AN28" t="str">
        <f t="shared" si="14"/>
        <v>&lt;use href="#dsharp-trill" width="140" height="140" x="558" y="180"/&gt;</v>
      </c>
      <c r="AO28" t="str">
        <f t="shared" si="15"/>
        <v>&lt;use href="#f" width="140" height="140" x="350" y="90"/&gt;</v>
      </c>
      <c r="AP28" t="str">
        <f t="shared" si="16"/>
        <v>&lt;use href="#e" width="140" height="140" x="450" y="90"/&gt;</v>
      </c>
      <c r="AQ28" t="str">
        <f t="shared" si="17"/>
        <v>&lt;use href="#d" width="140" height="140" x="550" y="90"/&gt;</v>
      </c>
      <c r="AR28" t="str">
        <f t="shared" si="18"/>
        <v>&lt;use href="#dsharp-pressed" width="140" height="140" x="650" y="140"/&gt;</v>
      </c>
      <c r="AS28" t="str">
        <f t="shared" si="19"/>
        <v>&lt;use href="#b-roller" width="140" height="140" x="700" y="135"/&gt;</v>
      </c>
      <c r="AT28" t="str">
        <f t="shared" si="20"/>
        <v>&lt;use href="#c-roller" width="140" height="140" x="700" y="165"/&gt;</v>
      </c>
      <c r="AU28" t="str">
        <f t="shared" si="21"/>
        <v>&lt;use href="#csharp" width="140" height="140" x="704" y="200"/&gt;</v>
      </c>
      <c r="AV28" t="str">
        <f t="shared" si="22"/>
        <v>&lt;use href="#gizmo" width="140" height="140" x="770" y="135"/&gt;</v>
      </c>
    </row>
    <row r="29" spans="1:48" ht="18" x14ac:dyDescent="0.25">
      <c r="A29" t="s">
        <v>48</v>
      </c>
      <c r="B29" s="4">
        <v>1108.731</v>
      </c>
      <c r="D29" s="6"/>
      <c r="E29" s="6"/>
      <c r="F29" s="6"/>
      <c r="G29" s="6"/>
      <c r="H29" s="6"/>
      <c r="I29" s="6"/>
      <c r="J29" s="6"/>
      <c r="N29" s="6"/>
      <c r="O29" s="6"/>
      <c r="P29" s="6"/>
      <c r="Q29" s="6">
        <v>1</v>
      </c>
      <c r="W29" s="7">
        <f>SUMPRODUCT(C29:U29,'Standard Fingering'!C$2:U$2)</f>
        <v>406</v>
      </c>
      <c r="X29" s="3" t="s">
        <v>105</v>
      </c>
      <c r="Y29" s="9" t="str">
        <f t="shared" si="23"/>
        <v>o</v>
      </c>
      <c r="Z29" s="7">
        <f t="shared" si="0"/>
        <v>111</v>
      </c>
      <c r="AA29" s="7" t="str">
        <f t="shared" si="1"/>
        <v>0x006F</v>
      </c>
      <c r="AB29" s="7" t="str">
        <f t="shared" si="2"/>
        <v xml:space="preserve">    "0x006F":_x000D_      filename: "fingering.svg"_x000D_      element: "cis6"_x000D_</v>
      </c>
      <c r="AC29" s="7" t="str">
        <f t="shared" si="3"/>
        <v>&lt;use id="cis6" href="#glyph-cis6"/&gt;</v>
      </c>
      <c r="AD29" t="str">
        <f t="shared" si="4"/>
        <v>&lt;symbol id="glyph-cis6" viewBox="0 0 1000 1000"&gt;&lt;use href="#bflat" width="140" height="140" x="40" y="230"/&gt;&lt;use href="#b" width="140" height="140" x="100" y="260"/&gt;&lt;use href="#c" width="100" height="100" x="5" y="110"/&gt;&lt;use href="#a" width="140" height="140" x="90" y="90"/&gt;&lt;use href="#g"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href="#f" width="140" height="140" x="350" y="90"/&gt;&lt;use href="#e" width="140" height="140" x="450" y="90"/&gt;&lt;use href="#d" width="140" height="140" x="550" y="90"/&gt;&lt;use href="#dsharp-pressed" width="140" height="140" x="650" y="140"/&gt;&lt;use href="#b-roller" width="140" height="140" x="700" y="135"/&gt;&lt;use href="#c-roller" width="140" height="140" x="700" y="165"/&gt;&lt;use href="#csharp" width="140" height="140" x="704" y="200"/&gt;&lt;use href="#gizmo" width="140" height="140" x="770" y="135"/&gt;&lt;/symbol&gt;</v>
      </c>
      <c r="AE29" t="str">
        <f t="shared" si="5"/>
        <v>&lt;use href="#bflat" width="140" height="140" x="40" y="230"/&gt;</v>
      </c>
      <c r="AF29" t="str">
        <f t="shared" si="6"/>
        <v>&lt;use href="#b" width="140" height="140" x="100" y="260"/&gt;</v>
      </c>
      <c r="AG29" t="str">
        <f t="shared" si="7"/>
        <v>&lt;use href="#c" width="100" height="100" x="5" y="110"/&gt;</v>
      </c>
      <c r="AH29" t="str">
        <f t="shared" si="8"/>
        <v>&lt;use href="#a" width="140" height="140" x="90" y="90"/&gt;</v>
      </c>
      <c r="AI29" t="str">
        <f t="shared" si="9"/>
        <v>&lt;use href="#g" width="140" height="140" x="190" y="70"/&gt;</v>
      </c>
      <c r="AJ29" t="str">
        <f t="shared" si="10"/>
        <v>&lt;use href="#gsharp" width="140" height="140" x="250" y="50"/&gt;</v>
      </c>
      <c r="AK29" t="str">
        <f t="shared" si="11"/>
        <v>&lt;use href="#separator" width="140" height="140" x="350" y="116"/&gt;</v>
      </c>
      <c r="AL29" t="str">
        <f t="shared" si="12"/>
        <v>&lt;use href="#bflat-lever" width="140" height="140" x="350" y="230"/&gt;</v>
      </c>
      <c r="AM29" t="str">
        <f t="shared" si="13"/>
        <v>&lt;use href="#d-trill" width="140" height="140" x="458" y="180"/&gt;</v>
      </c>
      <c r="AN29" t="str">
        <f t="shared" si="14"/>
        <v>&lt;use href="#dsharp-trill" width="140" height="140" x="558" y="180"/&gt;</v>
      </c>
      <c r="AO29" t="str">
        <f t="shared" si="15"/>
        <v>&lt;use href="#f" width="140" height="140" x="350" y="90"/&gt;</v>
      </c>
      <c r="AP29" t="str">
        <f t="shared" si="16"/>
        <v>&lt;use href="#e" width="140" height="140" x="450" y="90"/&gt;</v>
      </c>
      <c r="AQ29" t="str">
        <f t="shared" si="17"/>
        <v>&lt;use href="#d" width="140" height="140" x="550" y="90"/&gt;</v>
      </c>
      <c r="AR29" t="str">
        <f t="shared" si="18"/>
        <v>&lt;use href="#dsharp-pressed" width="140" height="140" x="650" y="140"/&gt;</v>
      </c>
      <c r="AS29" t="str">
        <f t="shared" si="19"/>
        <v>&lt;use href="#b-roller" width="140" height="140" x="700" y="135"/&gt;</v>
      </c>
      <c r="AT29" t="str">
        <f t="shared" si="20"/>
        <v>&lt;use href="#c-roller" width="140" height="140" x="700" y="165"/&gt;</v>
      </c>
      <c r="AU29" t="str">
        <f t="shared" si="21"/>
        <v>&lt;use href="#csharp" width="140" height="140" x="704" y="200"/&gt;</v>
      </c>
      <c r="AV29" t="str">
        <f t="shared" si="22"/>
        <v>&lt;use href="#gizmo" width="140" height="140" x="770" y="135"/&gt;</v>
      </c>
    </row>
    <row r="30" spans="1:48" ht="18" x14ac:dyDescent="0.25">
      <c r="A30" t="s">
        <v>14</v>
      </c>
      <c r="B30" s="4">
        <v>1174.6590000000001</v>
      </c>
      <c r="D30">
        <v>1</v>
      </c>
      <c r="E30" s="6"/>
      <c r="F30">
        <v>1</v>
      </c>
      <c r="G30">
        <v>1</v>
      </c>
      <c r="H30" s="6"/>
      <c r="I30" s="6"/>
      <c r="J30" s="6"/>
      <c r="N30" s="6"/>
      <c r="O30" s="6"/>
      <c r="P30" s="6"/>
      <c r="Q30" s="6">
        <v>1</v>
      </c>
      <c r="W30" s="7">
        <f>SUMPRODUCT(C30:U30,'Standard Fingering'!C$2:U$2)</f>
        <v>5109</v>
      </c>
      <c r="X30" s="3" t="s">
        <v>80</v>
      </c>
      <c r="Y30" s="9" t="str">
        <f t="shared" si="23"/>
        <v>p</v>
      </c>
      <c r="Z30" s="7">
        <f t="shared" si="0"/>
        <v>112</v>
      </c>
      <c r="AA30" s="7" t="str">
        <f t="shared" si="1"/>
        <v>0x0070</v>
      </c>
      <c r="AB30" s="7" t="str">
        <f t="shared" si="2"/>
        <v xml:space="preserve">    "0x0070":_x000D_      filename: "fingering.svg"_x000D_      element: "d6"_x000D_</v>
      </c>
      <c r="AC30" s="7" t="str">
        <f t="shared" si="3"/>
        <v>&lt;use id="d6" href="#glyph-d6"/&gt;</v>
      </c>
      <c r="AD30" t="str">
        <f t="shared" si="4"/>
        <v>&lt;symbol id="glyph-d6" viewBox="0 0 1000 1000"&gt;&lt;use href="#bflat" width="140" height="140" x="40" y="230"/&gt;&lt;use href="#b-pressed" width="140" height="140" x="100" y="260"/&gt;&lt;use href="#c" width="100" height="100" x="5" y="110"/&gt;&lt;use href="#a-pressed" width="140" height="140" x="90" y="90"/&gt;&lt;use href="#g-pressed"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href="#f" width="140" height="140" x="350" y="90"/&gt;&lt;use href="#e" width="140" height="140" x="450" y="90"/&gt;&lt;use href="#d" width="140" height="140" x="550" y="90"/&gt;&lt;use href="#dsharp-pressed" width="140" height="140" x="650" y="140"/&gt;&lt;use href="#b-roller" width="140" height="140" x="700" y="135"/&gt;&lt;use href="#c-roller" width="140" height="140" x="700" y="165"/&gt;&lt;use href="#csharp" width="140" height="140" x="704" y="200"/&gt;&lt;use href="#gizmo" width="140" height="140" x="770" y="135"/&gt;&lt;/symbol&gt;</v>
      </c>
      <c r="AE30" t="str">
        <f t="shared" si="5"/>
        <v>&lt;use href="#bflat" width="140" height="140" x="40" y="230"/&gt;</v>
      </c>
      <c r="AF30" t="str">
        <f t="shared" si="6"/>
        <v>&lt;use href="#b-pressed" width="140" height="140" x="100" y="260"/&gt;</v>
      </c>
      <c r="AG30" t="str">
        <f t="shared" si="7"/>
        <v>&lt;use href="#c" width="100" height="100" x="5" y="110"/&gt;</v>
      </c>
      <c r="AH30" t="str">
        <f t="shared" si="8"/>
        <v>&lt;use href="#a-pressed" width="140" height="140" x="90" y="90"/&gt;</v>
      </c>
      <c r="AI30" t="str">
        <f t="shared" si="9"/>
        <v>&lt;use href="#g-pressed" width="140" height="140" x="190" y="70"/&gt;</v>
      </c>
      <c r="AJ30" t="str">
        <f t="shared" si="10"/>
        <v>&lt;use href="#gsharp" width="140" height="140" x="250" y="50"/&gt;</v>
      </c>
      <c r="AK30" t="str">
        <f t="shared" si="11"/>
        <v>&lt;use href="#separator" width="140" height="140" x="350" y="116"/&gt;</v>
      </c>
      <c r="AL30" t="str">
        <f t="shared" si="12"/>
        <v>&lt;use href="#bflat-lever" width="140" height="140" x="350" y="230"/&gt;</v>
      </c>
      <c r="AM30" t="str">
        <f t="shared" si="13"/>
        <v>&lt;use href="#d-trill" width="140" height="140" x="458" y="180"/&gt;</v>
      </c>
      <c r="AN30" t="str">
        <f t="shared" si="14"/>
        <v>&lt;use href="#dsharp-trill" width="140" height="140" x="558" y="180"/&gt;</v>
      </c>
      <c r="AO30" t="str">
        <f t="shared" si="15"/>
        <v>&lt;use href="#f" width="140" height="140" x="350" y="90"/&gt;</v>
      </c>
      <c r="AP30" t="str">
        <f t="shared" si="16"/>
        <v>&lt;use href="#e" width="140" height="140" x="450" y="90"/&gt;</v>
      </c>
      <c r="AQ30" t="str">
        <f t="shared" si="17"/>
        <v>&lt;use href="#d" width="140" height="140" x="550" y="90"/&gt;</v>
      </c>
      <c r="AR30" t="str">
        <f t="shared" si="18"/>
        <v>&lt;use href="#dsharp-pressed" width="140" height="140" x="650" y="140"/&gt;</v>
      </c>
      <c r="AS30" t="str">
        <f t="shared" si="19"/>
        <v>&lt;use href="#b-roller" width="140" height="140" x="700" y="135"/&gt;</v>
      </c>
      <c r="AT30" t="str">
        <f t="shared" si="20"/>
        <v>&lt;use href="#c-roller" width="140" height="140" x="700" y="165"/&gt;</v>
      </c>
      <c r="AU30" t="str">
        <f t="shared" si="21"/>
        <v>&lt;use href="#csharp" width="140" height="140" x="704" y="200"/&gt;</v>
      </c>
      <c r="AV30" t="str">
        <f t="shared" si="22"/>
        <v>&lt;use href="#gizmo" width="140" height="140" x="770" y="135"/&gt;</v>
      </c>
    </row>
    <row r="31" spans="1:48" ht="18" x14ac:dyDescent="0.25">
      <c r="A31" t="s">
        <v>49</v>
      </c>
      <c r="B31" s="4">
        <v>1244.508</v>
      </c>
      <c r="D31">
        <v>1</v>
      </c>
      <c r="E31">
        <v>1</v>
      </c>
      <c r="F31">
        <v>1</v>
      </c>
      <c r="G31">
        <v>1</v>
      </c>
      <c r="H31" s="6">
        <v>1</v>
      </c>
      <c r="I31" s="6"/>
      <c r="J31" s="6"/>
      <c r="N31">
        <v>1</v>
      </c>
      <c r="O31">
        <v>1</v>
      </c>
      <c r="P31">
        <v>1</v>
      </c>
      <c r="Q31" s="6">
        <v>1</v>
      </c>
      <c r="W31" s="7">
        <f>SUMPRODUCT(C31:U31,'Standard Fingering'!C$2:U$2)</f>
        <v>9752</v>
      </c>
      <c r="X31" s="3" t="s">
        <v>106</v>
      </c>
      <c r="Y31" s="9" t="str">
        <f t="shared" si="23"/>
        <v>q</v>
      </c>
      <c r="Z31" s="7">
        <f t="shared" si="0"/>
        <v>113</v>
      </c>
      <c r="AA31" s="7" t="str">
        <f t="shared" si="1"/>
        <v>0x0071</v>
      </c>
      <c r="AB31" s="7" t="str">
        <f t="shared" si="2"/>
        <v xml:space="preserve">    "0x0071":_x000D_      filename: "fingering.svg"_x000D_      element: "dis6"_x000D_</v>
      </c>
      <c r="AC31" s="7" t="str">
        <f t="shared" si="3"/>
        <v>&lt;use id="dis6" href="#glyph-dis6"/&gt;</v>
      </c>
      <c r="AD31" t="str">
        <f t="shared" si="4"/>
        <v>&lt;symbol id="glyph-dis6" viewBox="0 0 1000 1000"&gt;&lt;use href="#bflat" width="140" height="140" x="40" y="230"/&gt;&lt;use href="#b-pressed" width="140" height="140" x="100" y="260"/&gt;&lt;use href="#c-pressed" width="100" height="100" x="5" y="110"/&gt;&lt;use href="#a-pressed" width="140" height="140" x="90" y="90"/&gt;&lt;use href="#g-pressed" width="140" height="140" x="190" y="70"/&gt;&lt;use href="#gsharp-pressed"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href="#f-pressed" width="140" height="140" x="350" y="90"/&gt;&lt;use href="#e-pressed" width="140" height="140" x="450" y="90"/&gt;&lt;use href="#d-pressed" width="140" height="140" x="550" y="90"/&gt;&lt;use href="#dsharp-pressed" width="140" height="140" x="650" y="140"/&gt;&lt;use href="#b-roller" width="140" height="140" x="700" y="135"/&gt;&lt;use href="#c-roller" width="140" height="140" x="700" y="165"/&gt;&lt;use href="#csharp" width="140" height="140" x="704" y="200"/&gt;&lt;use href="#gizmo" width="140" height="140" x="770" y="135"/&gt;&lt;/symbol&gt;</v>
      </c>
      <c r="AE31" t="str">
        <f t="shared" si="5"/>
        <v>&lt;use href="#bflat" width="140" height="140" x="40" y="230"/&gt;</v>
      </c>
      <c r="AF31" t="str">
        <f t="shared" si="6"/>
        <v>&lt;use href="#b-pressed" width="140" height="140" x="100" y="260"/&gt;</v>
      </c>
      <c r="AG31" t="str">
        <f t="shared" si="7"/>
        <v>&lt;use href="#c-pressed" width="100" height="100" x="5" y="110"/&gt;</v>
      </c>
      <c r="AH31" t="str">
        <f t="shared" si="8"/>
        <v>&lt;use href="#a-pressed" width="140" height="140" x="90" y="90"/&gt;</v>
      </c>
      <c r="AI31" t="str">
        <f t="shared" si="9"/>
        <v>&lt;use href="#g-pressed" width="140" height="140" x="190" y="70"/&gt;</v>
      </c>
      <c r="AJ31" t="str">
        <f t="shared" si="10"/>
        <v>&lt;use href="#gsharp-pressed" width="140" height="140" x="250" y="50"/&gt;</v>
      </c>
      <c r="AK31" t="str">
        <f t="shared" si="11"/>
        <v>&lt;use href="#separator" width="140" height="140" x="350" y="116"/&gt;</v>
      </c>
      <c r="AL31" t="str">
        <f t="shared" si="12"/>
        <v>&lt;use href="#bflat-lever" width="140" height="140" x="350" y="230"/&gt;</v>
      </c>
      <c r="AM31" t="str">
        <f t="shared" si="13"/>
        <v>&lt;use href="#d-trill" width="140" height="140" x="458" y="180"/&gt;</v>
      </c>
      <c r="AN31" t="str">
        <f t="shared" si="14"/>
        <v>&lt;use href="#dsharp-trill" width="140" height="140" x="558" y="180"/&gt;</v>
      </c>
      <c r="AO31" t="str">
        <f t="shared" si="15"/>
        <v>&lt;use href="#f-pressed" width="140" height="140" x="350" y="90"/&gt;</v>
      </c>
      <c r="AP31" t="str">
        <f t="shared" si="16"/>
        <v>&lt;use href="#e-pressed" width="140" height="140" x="450" y="90"/&gt;</v>
      </c>
      <c r="AQ31" t="str">
        <f t="shared" si="17"/>
        <v>&lt;use href="#d-pressed" width="140" height="140" x="550" y="90"/&gt;</v>
      </c>
      <c r="AR31" t="str">
        <f t="shared" si="18"/>
        <v>&lt;use href="#dsharp-pressed" width="140" height="140" x="650" y="140"/&gt;</v>
      </c>
      <c r="AS31" t="str">
        <f t="shared" si="19"/>
        <v>&lt;use href="#b-roller" width="140" height="140" x="700" y="135"/&gt;</v>
      </c>
      <c r="AT31" t="str">
        <f t="shared" si="20"/>
        <v>&lt;use href="#c-roller" width="140" height="140" x="700" y="165"/&gt;</v>
      </c>
      <c r="AU31" t="str">
        <f t="shared" si="21"/>
        <v>&lt;use href="#csharp" width="140" height="140" x="704" y="200"/&gt;</v>
      </c>
      <c r="AV31" t="str">
        <f t="shared" si="22"/>
        <v>&lt;use href="#gizmo" width="140" height="140" x="770" y="135"/&gt;</v>
      </c>
    </row>
    <row r="32" spans="1:48" ht="18" x14ac:dyDescent="0.25">
      <c r="A32" t="s">
        <v>13</v>
      </c>
      <c r="B32" s="4">
        <v>1318.51</v>
      </c>
      <c r="D32">
        <v>1</v>
      </c>
      <c r="E32">
        <v>1</v>
      </c>
      <c r="F32">
        <v>1</v>
      </c>
      <c r="G32" s="6"/>
      <c r="H32" s="6"/>
      <c r="I32" s="6"/>
      <c r="J32" s="6"/>
      <c r="N32">
        <v>1</v>
      </c>
      <c r="O32">
        <v>1</v>
      </c>
      <c r="P32" s="6"/>
      <c r="Q32" s="6">
        <v>1</v>
      </c>
      <c r="W32" s="7">
        <f>SUMPRODUCT(C32:U32,'Standard Fingering'!C$2:U$2)</f>
        <v>6576</v>
      </c>
      <c r="X32" s="3" t="s">
        <v>81</v>
      </c>
      <c r="Y32" s="9" t="str">
        <f t="shared" si="23"/>
        <v>r</v>
      </c>
      <c r="Z32" s="7">
        <f t="shared" si="0"/>
        <v>114</v>
      </c>
      <c r="AA32" s="7" t="str">
        <f t="shared" si="1"/>
        <v>0x0072</v>
      </c>
      <c r="AB32" s="7" t="str">
        <f t="shared" si="2"/>
        <v xml:space="preserve">    "0x0072":_x000D_      filename: "fingering.svg"_x000D_      element: "e6"_x000D_</v>
      </c>
      <c r="AC32" s="7" t="str">
        <f t="shared" si="3"/>
        <v>&lt;use id="e6" href="#glyph-e6"/&gt;</v>
      </c>
      <c r="AD32" t="str">
        <f t="shared" si="4"/>
        <v>&lt;symbol id="glyph-e6" viewBox="0 0 1000 1000"&gt;&lt;use href="#bflat" width="140" height="140" x="40" y="230"/&gt;&lt;use href="#b-pressed" width="140" height="140" x="100" y="260"/&gt;&lt;use href="#c-pressed" width="100" height="100" x="5" y="110"/&gt;&lt;use href="#a-pressed" width="140" height="140" x="90" y="90"/&gt;&lt;use href="#g"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href="#f-pressed" width="140" height="140" x="350" y="90"/&gt;&lt;use href="#e-pressed" width="140" height="140" x="450" y="90"/&gt;&lt;use href="#d" width="140" height="140" x="550" y="90"/&gt;&lt;use href="#dsharp-pressed" width="140" height="140" x="650" y="140"/&gt;&lt;use href="#b-roller" width="140" height="140" x="700" y="135"/&gt;&lt;use href="#c-roller" width="140" height="140" x="700" y="165"/&gt;&lt;use href="#csharp" width="140" height="140" x="704" y="200"/&gt;&lt;use href="#gizmo" width="140" height="140" x="770" y="135"/&gt;&lt;/symbol&gt;</v>
      </c>
      <c r="AE32" t="str">
        <f t="shared" si="5"/>
        <v>&lt;use href="#bflat" width="140" height="140" x="40" y="230"/&gt;</v>
      </c>
      <c r="AF32" t="str">
        <f t="shared" si="6"/>
        <v>&lt;use href="#b-pressed" width="140" height="140" x="100" y="260"/&gt;</v>
      </c>
      <c r="AG32" t="str">
        <f t="shared" si="7"/>
        <v>&lt;use href="#c-pressed" width="100" height="100" x="5" y="110"/&gt;</v>
      </c>
      <c r="AH32" t="str">
        <f t="shared" si="8"/>
        <v>&lt;use href="#a-pressed" width="140" height="140" x="90" y="90"/&gt;</v>
      </c>
      <c r="AI32" t="str">
        <f t="shared" si="9"/>
        <v>&lt;use href="#g" width="140" height="140" x="190" y="70"/&gt;</v>
      </c>
      <c r="AJ32" t="str">
        <f t="shared" si="10"/>
        <v>&lt;use href="#gsharp" width="140" height="140" x="250" y="50"/&gt;</v>
      </c>
      <c r="AK32" t="str">
        <f t="shared" si="11"/>
        <v>&lt;use href="#separator" width="140" height="140" x="350" y="116"/&gt;</v>
      </c>
      <c r="AL32" t="str">
        <f t="shared" si="12"/>
        <v>&lt;use href="#bflat-lever" width="140" height="140" x="350" y="230"/&gt;</v>
      </c>
      <c r="AM32" t="str">
        <f t="shared" si="13"/>
        <v>&lt;use href="#d-trill" width="140" height="140" x="458" y="180"/&gt;</v>
      </c>
      <c r="AN32" t="str">
        <f t="shared" si="14"/>
        <v>&lt;use href="#dsharp-trill" width="140" height="140" x="558" y="180"/&gt;</v>
      </c>
      <c r="AO32" t="str">
        <f t="shared" si="15"/>
        <v>&lt;use href="#f-pressed" width="140" height="140" x="350" y="90"/&gt;</v>
      </c>
      <c r="AP32" t="str">
        <f t="shared" si="16"/>
        <v>&lt;use href="#e-pressed" width="140" height="140" x="450" y="90"/&gt;</v>
      </c>
      <c r="AQ32" t="str">
        <f t="shared" si="17"/>
        <v>&lt;use href="#d" width="140" height="140" x="550" y="90"/&gt;</v>
      </c>
      <c r="AR32" t="str">
        <f t="shared" si="18"/>
        <v>&lt;use href="#dsharp-pressed" width="140" height="140" x="650" y="140"/&gt;</v>
      </c>
      <c r="AS32" t="str">
        <f t="shared" si="19"/>
        <v>&lt;use href="#b-roller" width="140" height="140" x="700" y="135"/&gt;</v>
      </c>
      <c r="AT32" t="str">
        <f t="shared" si="20"/>
        <v>&lt;use href="#c-roller" width="140" height="140" x="700" y="165"/&gt;</v>
      </c>
      <c r="AU32" t="str">
        <f t="shared" si="21"/>
        <v>&lt;use href="#csharp" width="140" height="140" x="704" y="200"/&gt;</v>
      </c>
      <c r="AV32" t="str">
        <f t="shared" si="22"/>
        <v>&lt;use href="#gizmo" width="140" height="140" x="770" y="135"/&gt;</v>
      </c>
    </row>
    <row r="33" spans="1:48" ht="18" x14ac:dyDescent="0.25">
      <c r="A33" t="s">
        <v>12</v>
      </c>
      <c r="B33" s="4">
        <v>1396.913</v>
      </c>
      <c r="D33">
        <v>1</v>
      </c>
      <c r="E33">
        <v>1</v>
      </c>
      <c r="F33" s="6"/>
      <c r="G33">
        <v>1</v>
      </c>
      <c r="H33" s="6"/>
      <c r="I33" s="6"/>
      <c r="J33" s="6"/>
      <c r="N33">
        <v>1</v>
      </c>
      <c r="O33" s="6"/>
      <c r="P33" s="6"/>
      <c r="Q33" s="6">
        <v>1</v>
      </c>
      <c r="W33" s="7">
        <f>SUMPRODUCT(C33:U33,'Standard Fingering'!C$2:U$2)</f>
        <v>5889</v>
      </c>
      <c r="X33" s="3" t="s">
        <v>82</v>
      </c>
      <c r="Y33" s="9" t="str">
        <f t="shared" si="23"/>
        <v>s</v>
      </c>
      <c r="Z33" s="7">
        <f t="shared" si="0"/>
        <v>115</v>
      </c>
      <c r="AA33" s="7" t="str">
        <f t="shared" si="1"/>
        <v>0x0073</v>
      </c>
      <c r="AB33" s="7" t="str">
        <f t="shared" si="2"/>
        <v xml:space="preserve">    "0x0073":_x000D_      filename: "fingering.svg"_x000D_      element: "f6"_x000D_</v>
      </c>
      <c r="AC33" s="7" t="str">
        <f t="shared" si="3"/>
        <v>&lt;use id="f6" href="#glyph-f6"/&gt;</v>
      </c>
      <c r="AD33" t="str">
        <f t="shared" si="4"/>
        <v>&lt;symbol id="glyph-f6" viewBox="0 0 1000 1000"&gt;&lt;use href="#bflat" width="140" height="140" x="40" y="230"/&gt;&lt;use href="#b-pressed" width="140" height="140" x="100" y="260"/&gt;&lt;use href="#c-pressed" width="100" height="100" x="5" y="110"/&gt;&lt;use href="#a" width="140" height="140" x="90" y="90"/&gt;&lt;use href="#g-pressed"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href="#f-pressed" width="140" height="140" x="350" y="90"/&gt;&lt;use href="#e" width="140" height="140" x="450" y="90"/&gt;&lt;use href="#d" width="140" height="140" x="550" y="90"/&gt;&lt;use href="#dsharp-pressed" width="140" height="140" x="650" y="140"/&gt;&lt;use href="#b-roller" width="140" height="140" x="700" y="135"/&gt;&lt;use href="#c-roller" width="140" height="140" x="700" y="165"/&gt;&lt;use href="#csharp" width="140" height="140" x="704" y="200"/&gt;&lt;use href="#gizmo" width="140" height="140" x="770" y="135"/&gt;&lt;/symbol&gt;</v>
      </c>
      <c r="AE33" t="str">
        <f t="shared" si="5"/>
        <v>&lt;use href="#bflat" width="140" height="140" x="40" y="230"/&gt;</v>
      </c>
      <c r="AF33" t="str">
        <f t="shared" si="6"/>
        <v>&lt;use href="#b-pressed" width="140" height="140" x="100" y="260"/&gt;</v>
      </c>
      <c r="AG33" t="str">
        <f t="shared" si="7"/>
        <v>&lt;use href="#c-pressed" width="100" height="100" x="5" y="110"/&gt;</v>
      </c>
      <c r="AH33" t="str">
        <f t="shared" si="8"/>
        <v>&lt;use href="#a" width="140" height="140" x="90" y="90"/&gt;</v>
      </c>
      <c r="AI33" t="str">
        <f t="shared" si="9"/>
        <v>&lt;use href="#g-pressed" width="140" height="140" x="190" y="70"/&gt;</v>
      </c>
      <c r="AJ33" t="str">
        <f t="shared" si="10"/>
        <v>&lt;use href="#gsharp" width="140" height="140" x="250" y="50"/&gt;</v>
      </c>
      <c r="AK33" t="str">
        <f t="shared" si="11"/>
        <v>&lt;use href="#separator" width="140" height="140" x="350" y="116"/&gt;</v>
      </c>
      <c r="AL33" t="str">
        <f t="shared" si="12"/>
        <v>&lt;use href="#bflat-lever" width="140" height="140" x="350" y="230"/&gt;</v>
      </c>
      <c r="AM33" t="str">
        <f t="shared" si="13"/>
        <v>&lt;use href="#d-trill" width="140" height="140" x="458" y="180"/&gt;</v>
      </c>
      <c r="AN33" t="str">
        <f t="shared" si="14"/>
        <v>&lt;use href="#dsharp-trill" width="140" height="140" x="558" y="180"/&gt;</v>
      </c>
      <c r="AO33" t="str">
        <f t="shared" si="15"/>
        <v>&lt;use href="#f-pressed" width="140" height="140" x="350" y="90"/&gt;</v>
      </c>
      <c r="AP33" t="str">
        <f t="shared" si="16"/>
        <v>&lt;use href="#e" width="140" height="140" x="450" y="90"/&gt;</v>
      </c>
      <c r="AQ33" t="str">
        <f t="shared" si="17"/>
        <v>&lt;use href="#d" width="140" height="140" x="550" y="90"/&gt;</v>
      </c>
      <c r="AR33" t="str">
        <f t="shared" si="18"/>
        <v>&lt;use href="#dsharp-pressed" width="140" height="140" x="650" y="140"/&gt;</v>
      </c>
      <c r="AS33" t="str">
        <f t="shared" si="19"/>
        <v>&lt;use href="#b-roller" width="140" height="140" x="700" y="135"/&gt;</v>
      </c>
      <c r="AT33" t="str">
        <f t="shared" si="20"/>
        <v>&lt;use href="#c-roller" width="140" height="140" x="700" y="165"/&gt;</v>
      </c>
      <c r="AU33" t="str">
        <f t="shared" si="21"/>
        <v>&lt;use href="#csharp" width="140" height="140" x="704" y="200"/&gt;</v>
      </c>
      <c r="AV33" t="str">
        <f t="shared" si="22"/>
        <v>&lt;use href="#gizmo" width="140" height="140" x="770" y="135"/&gt;</v>
      </c>
    </row>
    <row r="34" spans="1:48" ht="18" x14ac:dyDescent="0.25">
      <c r="A34" t="s">
        <v>50</v>
      </c>
      <c r="B34" s="4">
        <v>1479.9780000000001</v>
      </c>
      <c r="D34">
        <v>1</v>
      </c>
      <c r="E34">
        <v>1</v>
      </c>
      <c r="F34" s="6"/>
      <c r="G34">
        <v>1</v>
      </c>
      <c r="H34" s="6"/>
      <c r="I34" s="6"/>
      <c r="J34" s="6"/>
      <c r="N34" s="6"/>
      <c r="O34" s="6"/>
      <c r="P34">
        <v>1</v>
      </c>
      <c r="Q34" s="6">
        <v>1</v>
      </c>
      <c r="W34" s="7">
        <f>SUMPRODUCT(C34:U34,'Standard Fingering'!C$2:U$2)</f>
        <v>5715</v>
      </c>
      <c r="X34" s="3" t="s">
        <v>107</v>
      </c>
      <c r="Y34" s="9" t="str">
        <f t="shared" si="23"/>
        <v>t</v>
      </c>
      <c r="Z34" s="7">
        <f t="shared" si="0"/>
        <v>116</v>
      </c>
      <c r="AA34" s="7" t="str">
        <f t="shared" si="1"/>
        <v>0x0074</v>
      </c>
      <c r="AB34" s="7" t="str">
        <f t="shared" si="2"/>
        <v xml:space="preserve">    "0x0074":_x000D_      filename: "fingering.svg"_x000D_      element: "fis6"_x000D_</v>
      </c>
      <c r="AC34" s="7" t="str">
        <f t="shared" si="3"/>
        <v>&lt;use id="fis6" href="#glyph-fis6"/&gt;</v>
      </c>
      <c r="AD34" t="str">
        <f t="shared" si="4"/>
        <v>&lt;symbol id="glyph-fis6" viewBox="0 0 1000 1000"&gt;&lt;use href="#bflat" width="140" height="140" x="40" y="230"/&gt;&lt;use href="#b-pressed" width="140" height="140" x="100" y="260"/&gt;&lt;use href="#c-pressed" width="100" height="100" x="5" y="110"/&gt;&lt;use href="#a" width="140" height="140" x="90" y="90"/&gt;&lt;use href="#g-pressed"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href="#f" width="140" height="140" x="350" y="90"/&gt;&lt;use href="#e" width="140" height="140" x="450" y="90"/&gt;&lt;use href="#d-pressed" width="140" height="140" x="550" y="90"/&gt;&lt;use href="#dsharp-pressed" width="140" height="140" x="650" y="140"/&gt;&lt;use href="#b-roller" width="140" height="140" x="700" y="135"/&gt;&lt;use href="#c-roller" width="140" height="140" x="700" y="165"/&gt;&lt;use href="#csharp" width="140" height="140" x="704" y="200"/&gt;&lt;use href="#gizmo" width="140" height="140" x="770" y="135"/&gt;&lt;/symbol&gt;</v>
      </c>
      <c r="AE34" t="str">
        <f t="shared" si="5"/>
        <v>&lt;use href="#bflat" width="140" height="140" x="40" y="230"/&gt;</v>
      </c>
      <c r="AF34" t="str">
        <f t="shared" si="6"/>
        <v>&lt;use href="#b-pressed" width="140" height="140" x="100" y="260"/&gt;</v>
      </c>
      <c r="AG34" t="str">
        <f t="shared" si="7"/>
        <v>&lt;use href="#c-pressed" width="100" height="100" x="5" y="110"/&gt;</v>
      </c>
      <c r="AH34" t="str">
        <f t="shared" si="8"/>
        <v>&lt;use href="#a" width="140" height="140" x="90" y="90"/&gt;</v>
      </c>
      <c r="AI34" t="str">
        <f t="shared" si="9"/>
        <v>&lt;use href="#g-pressed" width="140" height="140" x="190" y="70"/&gt;</v>
      </c>
      <c r="AJ34" t="str">
        <f t="shared" si="10"/>
        <v>&lt;use href="#gsharp" width="140" height="140" x="250" y="50"/&gt;</v>
      </c>
      <c r="AK34" t="str">
        <f t="shared" si="11"/>
        <v>&lt;use href="#separator" width="140" height="140" x="350" y="116"/&gt;</v>
      </c>
      <c r="AL34" t="str">
        <f t="shared" si="12"/>
        <v>&lt;use href="#bflat-lever" width="140" height="140" x="350" y="230"/&gt;</v>
      </c>
      <c r="AM34" t="str">
        <f t="shared" si="13"/>
        <v>&lt;use href="#d-trill" width="140" height="140" x="458" y="180"/&gt;</v>
      </c>
      <c r="AN34" t="str">
        <f t="shared" si="14"/>
        <v>&lt;use href="#dsharp-trill" width="140" height="140" x="558" y="180"/&gt;</v>
      </c>
      <c r="AO34" t="str">
        <f t="shared" si="15"/>
        <v>&lt;use href="#f" width="140" height="140" x="350" y="90"/&gt;</v>
      </c>
      <c r="AP34" t="str">
        <f t="shared" si="16"/>
        <v>&lt;use href="#e" width="140" height="140" x="450" y="90"/&gt;</v>
      </c>
      <c r="AQ34" t="str">
        <f t="shared" si="17"/>
        <v>&lt;use href="#d-pressed" width="140" height="140" x="550" y="90"/&gt;</v>
      </c>
      <c r="AR34" t="str">
        <f t="shared" si="18"/>
        <v>&lt;use href="#dsharp-pressed" width="140" height="140" x="650" y="140"/&gt;</v>
      </c>
      <c r="AS34" t="str">
        <f t="shared" si="19"/>
        <v>&lt;use href="#b-roller" width="140" height="140" x="700" y="135"/&gt;</v>
      </c>
      <c r="AT34" t="str">
        <f t="shared" si="20"/>
        <v>&lt;use href="#c-roller" width="140" height="140" x="700" y="165"/&gt;</v>
      </c>
      <c r="AU34" t="str">
        <f t="shared" si="21"/>
        <v>&lt;use href="#csharp" width="140" height="140" x="704" y="200"/&gt;</v>
      </c>
      <c r="AV34" t="str">
        <f t="shared" si="22"/>
        <v>&lt;use href="#gizmo" width="140" height="140" x="770" y="135"/&gt;</v>
      </c>
    </row>
    <row r="35" spans="1:48" ht="18" x14ac:dyDescent="0.25">
      <c r="A35" t="s">
        <v>11</v>
      </c>
      <c r="B35" s="4">
        <v>1567.982</v>
      </c>
      <c r="D35" s="6"/>
      <c r="E35">
        <v>1</v>
      </c>
      <c r="F35">
        <v>1</v>
      </c>
      <c r="G35">
        <v>1</v>
      </c>
      <c r="H35" s="6"/>
      <c r="I35" s="6"/>
      <c r="J35" s="6"/>
      <c r="N35" s="6"/>
      <c r="O35" s="6"/>
      <c r="P35" s="6"/>
      <c r="Q35" s="6">
        <v>1</v>
      </c>
      <c r="W35" s="7">
        <f>SUMPRODUCT(C35:U35,'Standard Fingering'!C$2:U$2)</f>
        <v>4984</v>
      </c>
      <c r="X35" s="3" t="s">
        <v>83</v>
      </c>
      <c r="Y35" s="9" t="str">
        <f t="shared" si="23"/>
        <v>u</v>
      </c>
      <c r="Z35" s="7">
        <f t="shared" si="0"/>
        <v>117</v>
      </c>
      <c r="AA35" s="7" t="str">
        <f t="shared" si="1"/>
        <v>0x0075</v>
      </c>
      <c r="AB35" s="7" t="str">
        <f t="shared" si="2"/>
        <v xml:space="preserve">    "0x0075":_x000D_      filename: "fingering.svg"_x000D_      element: "g6"_x000D_</v>
      </c>
      <c r="AC35" s="7" t="str">
        <f t="shared" si="3"/>
        <v>&lt;use id="g6" href="#glyph-g6"/&gt;</v>
      </c>
      <c r="AD35" t="str">
        <f t="shared" si="4"/>
        <v>&lt;symbol id="glyph-g6" viewBox="0 0 1000 1000"&gt;&lt;use href="#bflat" width="140" height="140" x="40" y="230"/&gt;&lt;use href="#b" width="140" height="140" x="100" y="260"/&gt;&lt;use href="#c-pressed" width="100" height="100" x="5" y="110"/&gt;&lt;use href="#a-pressed" width="140" height="140" x="90" y="90"/&gt;&lt;use href="#g-pressed"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href="#f" width="140" height="140" x="350" y="90"/&gt;&lt;use href="#e" width="140" height="140" x="450" y="90"/&gt;&lt;use href="#d" width="140" height="140" x="550" y="90"/&gt;&lt;use href="#dsharp-pressed" width="140" height="140" x="650" y="140"/&gt;&lt;use href="#b-roller" width="140" height="140" x="700" y="135"/&gt;&lt;use href="#c-roller" width="140" height="140" x="700" y="165"/&gt;&lt;use href="#csharp" width="140" height="140" x="704" y="200"/&gt;&lt;use href="#gizmo" width="140" height="140" x="770" y="135"/&gt;&lt;/symbol&gt;</v>
      </c>
      <c r="AE35" t="str">
        <f t="shared" si="5"/>
        <v>&lt;use href="#bflat" width="140" height="140" x="40" y="230"/&gt;</v>
      </c>
      <c r="AF35" t="str">
        <f t="shared" si="6"/>
        <v>&lt;use href="#b" width="140" height="140" x="100" y="260"/&gt;</v>
      </c>
      <c r="AG35" t="str">
        <f t="shared" si="7"/>
        <v>&lt;use href="#c-pressed" width="100" height="100" x="5" y="110"/&gt;</v>
      </c>
      <c r="AH35" t="str">
        <f t="shared" si="8"/>
        <v>&lt;use href="#a-pressed" width="140" height="140" x="90" y="90"/&gt;</v>
      </c>
      <c r="AI35" t="str">
        <f t="shared" si="9"/>
        <v>&lt;use href="#g-pressed" width="140" height="140" x="190" y="70"/&gt;</v>
      </c>
      <c r="AJ35" t="str">
        <f t="shared" si="10"/>
        <v>&lt;use href="#gsharp" width="140" height="140" x="250" y="50"/&gt;</v>
      </c>
      <c r="AK35" t="str">
        <f t="shared" si="11"/>
        <v>&lt;use href="#separator" width="140" height="140" x="350" y="116"/&gt;</v>
      </c>
      <c r="AL35" t="str">
        <f t="shared" si="12"/>
        <v>&lt;use href="#bflat-lever" width="140" height="140" x="350" y="230"/&gt;</v>
      </c>
      <c r="AM35" t="str">
        <f t="shared" si="13"/>
        <v>&lt;use href="#d-trill" width="140" height="140" x="458" y="180"/&gt;</v>
      </c>
      <c r="AN35" t="str">
        <f t="shared" si="14"/>
        <v>&lt;use href="#dsharp-trill" width="140" height="140" x="558" y="180"/&gt;</v>
      </c>
      <c r="AO35" t="str">
        <f t="shared" si="15"/>
        <v>&lt;use href="#f" width="140" height="140" x="350" y="90"/&gt;</v>
      </c>
      <c r="AP35" t="str">
        <f t="shared" si="16"/>
        <v>&lt;use href="#e" width="140" height="140" x="450" y="90"/&gt;</v>
      </c>
      <c r="AQ35" t="str">
        <f t="shared" si="17"/>
        <v>&lt;use href="#d" width="140" height="140" x="550" y="90"/&gt;</v>
      </c>
      <c r="AR35" t="str">
        <f t="shared" si="18"/>
        <v>&lt;use href="#dsharp-pressed" width="140" height="140" x="650" y="140"/&gt;</v>
      </c>
      <c r="AS35" t="str">
        <f t="shared" si="19"/>
        <v>&lt;use href="#b-roller" width="140" height="140" x="700" y="135"/&gt;</v>
      </c>
      <c r="AT35" t="str">
        <f t="shared" si="20"/>
        <v>&lt;use href="#c-roller" width="140" height="140" x="700" y="165"/&gt;</v>
      </c>
      <c r="AU35" t="str">
        <f t="shared" si="21"/>
        <v>&lt;use href="#csharp" width="140" height="140" x="704" y="200"/&gt;</v>
      </c>
      <c r="AV35" t="str">
        <f t="shared" si="22"/>
        <v>&lt;use href="#gizmo" width="140" height="140" x="770" y="135"/&gt;</v>
      </c>
    </row>
    <row r="36" spans="1:48" ht="18" x14ac:dyDescent="0.25">
      <c r="A36" t="s">
        <v>51</v>
      </c>
      <c r="B36" s="4">
        <v>1661.2190000000001</v>
      </c>
      <c r="D36" s="6"/>
      <c r="E36" s="6"/>
      <c r="F36">
        <v>1</v>
      </c>
      <c r="G36">
        <v>1</v>
      </c>
      <c r="H36" s="6">
        <v>1</v>
      </c>
      <c r="I36" s="6"/>
      <c r="J36" s="6"/>
      <c r="N36" s="6"/>
      <c r="O36" s="6"/>
      <c r="P36" s="6"/>
      <c r="Q36" s="6">
        <v>1</v>
      </c>
      <c r="W36" s="7">
        <f>SUMPRODUCT(C36:U36,'Standard Fingering'!C$2:U$2)</f>
        <v>4624</v>
      </c>
      <c r="X36" s="3" t="s">
        <v>108</v>
      </c>
      <c r="Y36" s="9" t="str">
        <f t="shared" si="23"/>
        <v>v</v>
      </c>
      <c r="Z36" s="7">
        <f t="shared" si="0"/>
        <v>118</v>
      </c>
      <c r="AA36" s="7" t="str">
        <f t="shared" si="1"/>
        <v>0x0076</v>
      </c>
      <c r="AB36" s="7" t="str">
        <f t="shared" si="2"/>
        <v xml:space="preserve">    "0x0076":_x000D_      filename: "fingering.svg"_x000D_      element: "gis6"_x000D_</v>
      </c>
      <c r="AC36" s="7" t="str">
        <f t="shared" si="3"/>
        <v>&lt;use id="gis6" href="#glyph-gis6"/&gt;</v>
      </c>
      <c r="AD36" t="str">
        <f t="shared" si="4"/>
        <v>&lt;symbol id="glyph-gis6" viewBox="0 0 1000 1000"&gt;&lt;use href="#bflat" width="140" height="140" x="40" y="230"/&gt;&lt;use href="#b" width="140" height="140" x="100" y="260"/&gt;&lt;use href="#c" width="100" height="100" x="5" y="110"/&gt;&lt;use href="#a-pressed" width="140" height="140" x="90" y="90"/&gt;&lt;use href="#g-pressed" width="140" height="140" x="190" y="70"/&gt;&lt;use href="#gsharp-pressed"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href="#f" width="140" height="140" x="350" y="90"/&gt;&lt;use href="#e" width="140" height="140" x="450" y="90"/&gt;&lt;use href="#d" width="140" height="140" x="550" y="90"/&gt;&lt;use href="#dsharp-pressed" width="140" height="140" x="650" y="140"/&gt;&lt;use href="#b-roller" width="140" height="140" x="700" y="135"/&gt;&lt;use href="#c-roller" width="140" height="140" x="700" y="165"/&gt;&lt;use href="#csharp" width="140" height="140" x="704" y="200"/&gt;&lt;use href="#gizmo" width="140" height="140" x="770" y="135"/&gt;&lt;/symbol&gt;</v>
      </c>
      <c r="AE36" t="str">
        <f t="shared" si="5"/>
        <v>&lt;use href="#bflat" width="140" height="140" x="40" y="230"/&gt;</v>
      </c>
      <c r="AF36" t="str">
        <f t="shared" si="6"/>
        <v>&lt;use href="#b" width="140" height="140" x="100" y="260"/&gt;</v>
      </c>
      <c r="AG36" t="str">
        <f t="shared" si="7"/>
        <v>&lt;use href="#c" width="100" height="100" x="5" y="110"/&gt;</v>
      </c>
      <c r="AH36" t="str">
        <f t="shared" si="8"/>
        <v>&lt;use href="#a-pressed" width="140" height="140" x="90" y="90"/&gt;</v>
      </c>
      <c r="AI36" t="str">
        <f t="shared" si="9"/>
        <v>&lt;use href="#g-pressed" width="140" height="140" x="190" y="70"/&gt;</v>
      </c>
      <c r="AJ36" t="str">
        <f t="shared" si="10"/>
        <v>&lt;use href="#gsharp-pressed" width="140" height="140" x="250" y="50"/&gt;</v>
      </c>
      <c r="AK36" t="str">
        <f t="shared" si="11"/>
        <v>&lt;use href="#separator" width="140" height="140" x="350" y="116"/&gt;</v>
      </c>
      <c r="AL36" t="str">
        <f t="shared" si="12"/>
        <v>&lt;use href="#bflat-lever" width="140" height="140" x="350" y="230"/&gt;</v>
      </c>
      <c r="AM36" t="str">
        <f t="shared" si="13"/>
        <v>&lt;use href="#d-trill" width="140" height="140" x="458" y="180"/&gt;</v>
      </c>
      <c r="AN36" t="str">
        <f t="shared" si="14"/>
        <v>&lt;use href="#dsharp-trill" width="140" height="140" x="558" y="180"/&gt;</v>
      </c>
      <c r="AO36" t="str">
        <f t="shared" si="15"/>
        <v>&lt;use href="#f" width="140" height="140" x="350" y="90"/&gt;</v>
      </c>
      <c r="AP36" t="str">
        <f t="shared" si="16"/>
        <v>&lt;use href="#e" width="140" height="140" x="450" y="90"/&gt;</v>
      </c>
      <c r="AQ36" t="str">
        <f t="shared" si="17"/>
        <v>&lt;use href="#d" width="140" height="140" x="550" y="90"/&gt;</v>
      </c>
      <c r="AR36" t="str">
        <f t="shared" si="18"/>
        <v>&lt;use href="#dsharp-pressed" width="140" height="140" x="650" y="140"/&gt;</v>
      </c>
      <c r="AS36" t="str">
        <f t="shared" si="19"/>
        <v>&lt;use href="#b-roller" width="140" height="140" x="700" y="135"/&gt;</v>
      </c>
      <c r="AT36" t="str">
        <f t="shared" si="20"/>
        <v>&lt;use href="#c-roller" width="140" height="140" x="700" y="165"/&gt;</v>
      </c>
      <c r="AU36" t="str">
        <f t="shared" si="21"/>
        <v>&lt;use href="#csharp" width="140" height="140" x="704" y="200"/&gt;</v>
      </c>
      <c r="AV36" t="str">
        <f t="shared" si="22"/>
        <v>&lt;use href="#gizmo" width="140" height="140" x="770" y="135"/&gt;</v>
      </c>
    </row>
    <row r="37" spans="1:48" ht="18" x14ac:dyDescent="0.25">
      <c r="A37" t="s">
        <v>10</v>
      </c>
      <c r="B37" s="4">
        <v>1760</v>
      </c>
      <c r="D37">
        <v>1</v>
      </c>
      <c r="E37" s="6"/>
      <c r="F37">
        <v>1</v>
      </c>
      <c r="G37" s="6"/>
      <c r="H37" s="6"/>
      <c r="I37" s="6"/>
      <c r="J37" s="6"/>
      <c r="N37">
        <v>1</v>
      </c>
      <c r="O37" s="6"/>
      <c r="P37" s="6"/>
      <c r="Q37" s="6">
        <v>1</v>
      </c>
      <c r="W37" s="7">
        <f>SUMPRODUCT(C37:U37,'Standard Fingering'!C$2:U$2)</f>
        <v>4361</v>
      </c>
      <c r="X37" s="3" t="s">
        <v>84</v>
      </c>
      <c r="Y37" s="9" t="str">
        <f t="shared" si="23"/>
        <v>w</v>
      </c>
      <c r="Z37" s="7">
        <f t="shared" si="0"/>
        <v>119</v>
      </c>
      <c r="AA37" s="7" t="str">
        <f t="shared" si="1"/>
        <v>0x0077</v>
      </c>
      <c r="AB37" s="7" t="str">
        <f t="shared" si="2"/>
        <v xml:space="preserve">    "0x0077":_x000D_      filename: "fingering.svg"_x000D_      element: "a6"_x000D_</v>
      </c>
      <c r="AC37" s="7" t="str">
        <f t="shared" si="3"/>
        <v>&lt;use id="a6" href="#glyph-a6"/&gt;</v>
      </c>
      <c r="AD37" t="str">
        <f t="shared" si="4"/>
        <v>&lt;symbol id="glyph-a6" viewBox="0 0 1000 1000"&gt;&lt;use href="#bflat" width="140" height="140" x="40" y="230"/&gt;&lt;use href="#b-pressed" width="140" height="140" x="100" y="260"/&gt;&lt;use href="#c" width="100" height="100" x="5" y="110"/&gt;&lt;use href="#a-pressed" width="140" height="140" x="90" y="90"/&gt;&lt;use href="#g"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href="#f-pressed" width="140" height="140" x="350" y="90"/&gt;&lt;use href="#e" width="140" height="140" x="450" y="90"/&gt;&lt;use href="#d" width="140" height="140" x="550" y="90"/&gt;&lt;use href="#dsharp-pressed" width="140" height="140" x="650" y="140"/&gt;&lt;use href="#b-roller" width="140" height="140" x="700" y="135"/&gt;&lt;use href="#c-roller" width="140" height="140" x="700" y="165"/&gt;&lt;use href="#csharp" width="140" height="140" x="704" y="200"/&gt;&lt;use href="#gizmo" width="140" height="140" x="770" y="135"/&gt;&lt;/symbol&gt;</v>
      </c>
      <c r="AE37" t="str">
        <f t="shared" si="5"/>
        <v>&lt;use href="#bflat" width="140" height="140" x="40" y="230"/&gt;</v>
      </c>
      <c r="AF37" t="str">
        <f t="shared" si="6"/>
        <v>&lt;use href="#b-pressed" width="140" height="140" x="100" y="260"/&gt;</v>
      </c>
      <c r="AG37" t="str">
        <f t="shared" si="7"/>
        <v>&lt;use href="#c" width="100" height="100" x="5" y="110"/&gt;</v>
      </c>
      <c r="AH37" t="str">
        <f t="shared" si="8"/>
        <v>&lt;use href="#a-pressed" width="140" height="140" x="90" y="90"/&gt;</v>
      </c>
      <c r="AI37" t="str">
        <f t="shared" si="9"/>
        <v>&lt;use href="#g" width="140" height="140" x="190" y="70"/&gt;</v>
      </c>
      <c r="AJ37" t="str">
        <f t="shared" si="10"/>
        <v>&lt;use href="#gsharp" width="140" height="140" x="250" y="50"/&gt;</v>
      </c>
      <c r="AK37" t="str">
        <f t="shared" si="11"/>
        <v>&lt;use href="#separator" width="140" height="140" x="350" y="116"/&gt;</v>
      </c>
      <c r="AL37" t="str">
        <f t="shared" si="12"/>
        <v>&lt;use href="#bflat-lever" width="140" height="140" x="350" y="230"/&gt;</v>
      </c>
      <c r="AM37" t="str">
        <f t="shared" si="13"/>
        <v>&lt;use href="#d-trill" width="140" height="140" x="458" y="180"/&gt;</v>
      </c>
      <c r="AN37" t="str">
        <f t="shared" si="14"/>
        <v>&lt;use href="#dsharp-trill" width="140" height="140" x="558" y="180"/&gt;</v>
      </c>
      <c r="AO37" t="str">
        <f t="shared" si="15"/>
        <v>&lt;use href="#f-pressed" width="140" height="140" x="350" y="90"/&gt;</v>
      </c>
      <c r="AP37" t="str">
        <f t="shared" si="16"/>
        <v>&lt;use href="#e" width="140" height="140" x="450" y="90"/&gt;</v>
      </c>
      <c r="AQ37" t="str">
        <f t="shared" si="17"/>
        <v>&lt;use href="#d" width="140" height="140" x="550" y="90"/&gt;</v>
      </c>
      <c r="AR37" t="str">
        <f t="shared" si="18"/>
        <v>&lt;use href="#dsharp-pressed" width="140" height="140" x="650" y="140"/&gt;</v>
      </c>
      <c r="AS37" t="str">
        <f t="shared" si="19"/>
        <v>&lt;use href="#b-roller" width="140" height="140" x="700" y="135"/&gt;</v>
      </c>
      <c r="AT37" t="str">
        <f t="shared" si="20"/>
        <v>&lt;use href="#c-roller" width="140" height="140" x="700" y="165"/&gt;</v>
      </c>
      <c r="AU37" t="str">
        <f t="shared" si="21"/>
        <v>&lt;use href="#csharp" width="140" height="140" x="704" y="200"/&gt;</v>
      </c>
      <c r="AV37" t="str">
        <f t="shared" si="22"/>
        <v>&lt;use href="#gizmo" width="140" height="140" x="770" y="135"/&gt;</v>
      </c>
    </row>
    <row r="38" spans="1:48" ht="18" x14ac:dyDescent="0.25">
      <c r="A38" t="s">
        <v>52</v>
      </c>
      <c r="B38" s="4">
        <v>1864.655</v>
      </c>
      <c r="D38">
        <v>1</v>
      </c>
      <c r="E38" s="6"/>
      <c r="G38" s="6"/>
      <c r="H38" s="6"/>
      <c r="I38" s="6"/>
      <c r="J38" s="6"/>
      <c r="L38">
        <v>1</v>
      </c>
      <c r="N38">
        <v>1</v>
      </c>
      <c r="O38" s="6"/>
      <c r="P38" s="6"/>
      <c r="Q38" s="6"/>
      <c r="W38" s="7">
        <f>SUMPRODUCT(C38:U38,'Standard Fingering'!C$2:U$2)</f>
        <v>3282</v>
      </c>
      <c r="X38" s="3" t="s">
        <v>109</v>
      </c>
      <c r="Y38" s="9" t="str">
        <f t="shared" si="23"/>
        <v>x</v>
      </c>
      <c r="Z38" s="7">
        <f t="shared" si="0"/>
        <v>120</v>
      </c>
      <c r="AA38" s="7" t="str">
        <f t="shared" si="1"/>
        <v>0x0078</v>
      </c>
      <c r="AB38" s="7" t="str">
        <f t="shared" si="2"/>
        <v xml:space="preserve">    "0x0078":_x000D_      filename: "fingering.svg"_x000D_      element: "ais6"_x000D_</v>
      </c>
      <c r="AC38" s="7" t="str">
        <f t="shared" si="3"/>
        <v>&lt;use id="ais6" href="#glyph-ais6"/&gt;</v>
      </c>
      <c r="AD38" t="str">
        <f t="shared" si="4"/>
        <v>&lt;symbol id="glyph-ais6" viewBox="0 0 1000 1000"&gt;&lt;use href="#bflat" width="140" height="140" x="40" y="230"/&gt;&lt;use href="#b-pressed" width="140" height="140" x="100" y="260"/&gt;&lt;use href="#c" width="100" height="100" x="5" y="110"/&gt;&lt;use href="#a" width="140" height="140" x="90" y="90"/&gt;&lt;use href="#g" width="140" height="140" x="190" y="70"/&gt;&lt;use href="#gsharp" width="140" height="140" x="250" y="50"/&gt;&lt;use href="#separator" width="140" height="140" x="350" y="116"/&gt;&lt;use href="#bflat-lever" width="140" height="140" x="350" y="230"/&gt;&lt;use href="#d-trill-pressed" width="140" height="140" x="458" y="180"/&gt;&lt;use href="#dsharp-trill" width="140" height="140" x="558" y="180"/&gt;&lt;use href="#f-pressed" width="140" height="140" x="350" y="90"/&gt;&lt;use href="#e" width="140" height="140" x="450" y="90"/&gt;&lt;use href="#d" width="140" height="140" x="550" y="90"/&gt;&lt;use href="#dsharp" width="140" height="140" x="650" y="140"/&gt;&lt;use href="#b-roller" width="140" height="140" x="700" y="135"/&gt;&lt;use href="#c-roller" width="140" height="140" x="700" y="165"/&gt;&lt;use href="#csharp" width="140" height="140" x="704" y="200"/&gt;&lt;use href="#gizmo" width="140" height="140" x="770" y="135"/&gt;&lt;/symbol&gt;</v>
      </c>
      <c r="AE38" t="str">
        <f t="shared" si="5"/>
        <v>&lt;use href="#bflat" width="140" height="140" x="40" y="230"/&gt;</v>
      </c>
      <c r="AF38" t="str">
        <f t="shared" si="6"/>
        <v>&lt;use href="#b-pressed" width="140" height="140" x="100" y="260"/&gt;</v>
      </c>
      <c r="AG38" t="str">
        <f t="shared" si="7"/>
        <v>&lt;use href="#c" width="100" height="100" x="5" y="110"/&gt;</v>
      </c>
      <c r="AH38" t="str">
        <f t="shared" si="8"/>
        <v>&lt;use href="#a" width="140" height="140" x="90" y="90"/&gt;</v>
      </c>
      <c r="AI38" t="str">
        <f t="shared" si="9"/>
        <v>&lt;use href="#g" width="140" height="140" x="190" y="70"/&gt;</v>
      </c>
      <c r="AJ38" t="str">
        <f t="shared" si="10"/>
        <v>&lt;use href="#gsharp" width="140" height="140" x="250" y="50"/&gt;</v>
      </c>
      <c r="AK38" t="str">
        <f t="shared" si="11"/>
        <v>&lt;use href="#separator" width="140" height="140" x="350" y="116"/&gt;</v>
      </c>
      <c r="AL38" t="str">
        <f t="shared" si="12"/>
        <v>&lt;use href="#bflat-lever" width="140" height="140" x="350" y="230"/&gt;</v>
      </c>
      <c r="AM38" t="str">
        <f t="shared" si="13"/>
        <v>&lt;use href="#d-trill-pressed" width="140" height="140" x="458" y="180"/&gt;</v>
      </c>
      <c r="AN38" t="str">
        <f t="shared" si="14"/>
        <v>&lt;use href="#dsharp-trill" width="140" height="140" x="558" y="180"/&gt;</v>
      </c>
      <c r="AO38" t="str">
        <f t="shared" si="15"/>
        <v>&lt;use href="#f-pressed" width="140" height="140" x="350" y="90"/&gt;</v>
      </c>
      <c r="AP38" t="str">
        <f t="shared" si="16"/>
        <v>&lt;use href="#e" width="140" height="140" x="450" y="90"/&gt;</v>
      </c>
      <c r="AQ38" t="str">
        <f t="shared" si="17"/>
        <v>&lt;use href="#d" width="140" height="140" x="550" y="90"/&gt;</v>
      </c>
      <c r="AR38" t="str">
        <f t="shared" si="18"/>
        <v>&lt;use href="#dsharp" width="140" height="140" x="650" y="140"/&gt;</v>
      </c>
      <c r="AS38" t="str">
        <f t="shared" si="19"/>
        <v>&lt;use href="#b-roller" width="140" height="140" x="700" y="135"/&gt;</v>
      </c>
      <c r="AT38" t="str">
        <f t="shared" si="20"/>
        <v>&lt;use href="#c-roller" width="140" height="140" x="700" y="165"/&gt;</v>
      </c>
      <c r="AU38" t="str">
        <f t="shared" si="21"/>
        <v>&lt;use href="#csharp" width="140" height="140" x="704" y="200"/&gt;</v>
      </c>
      <c r="AV38" t="str">
        <f t="shared" si="22"/>
        <v>&lt;use href="#gizmo" width="140" height="140" x="770" y="135"/&gt;</v>
      </c>
    </row>
    <row r="39" spans="1:48" ht="18" x14ac:dyDescent="0.25">
      <c r="A39" t="s">
        <v>9</v>
      </c>
      <c r="B39" s="4">
        <v>1975.5329999999999</v>
      </c>
      <c r="D39">
        <v>1</v>
      </c>
      <c r="E39" s="6">
        <v>1</v>
      </c>
      <c r="G39" s="6">
        <v>1</v>
      </c>
      <c r="H39" s="6"/>
      <c r="I39" s="6"/>
      <c r="J39" s="6"/>
      <c r="M39">
        <v>1</v>
      </c>
      <c r="O39" s="6"/>
      <c r="P39" s="6"/>
      <c r="Q39" s="6"/>
      <c r="W39" s="7">
        <f>SUMPRODUCT(C39:U39,'Standard Fingering'!C$2:U$2)</f>
        <v>5578</v>
      </c>
      <c r="X39" s="3" t="s">
        <v>85</v>
      </c>
      <c r="Y39" s="9" t="str">
        <f t="shared" si="23"/>
        <v>y</v>
      </c>
      <c r="Z39" s="7">
        <f t="shared" si="0"/>
        <v>121</v>
      </c>
      <c r="AA39" s="7" t="str">
        <f t="shared" si="1"/>
        <v>0x0079</v>
      </c>
      <c r="AB39" s="7" t="str">
        <f t="shared" si="2"/>
        <v xml:space="preserve">    "0x0079":_x000D_      filename: "fingering.svg"_x000D_      element: "b6"_x000D_</v>
      </c>
      <c r="AC39" s="7" t="str">
        <f t="shared" si="3"/>
        <v>&lt;use id="b6" href="#glyph-b6"/&gt;</v>
      </c>
      <c r="AD39" t="str">
        <f t="shared" si="4"/>
        <v>&lt;symbol id="glyph-b6" viewBox="0 0 1000 1000"&gt;&lt;use href="#bflat" width="140" height="140" x="40" y="230"/&gt;&lt;use href="#b-pressed" width="140" height="140" x="100" y="260"/&gt;&lt;use href="#c-pressed" width="100" height="100" x="5" y="110"/&gt;&lt;use href="#a" width="140" height="140" x="90" y="90"/&gt;&lt;use href="#g-pressed"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href="#dsharp-trill-pressed" width="140" height="140" x="558" y="180"/&gt;&lt;use href="#f" width="140" height="140" x="350" y="90"/&gt;&lt;use href="#e" width="140" height="140" x="450" y="90"/&gt;&lt;use href="#d" width="140" height="140" x="550" y="90"/&gt;&lt;use href="#dsharp" width="140" height="140" x="650" y="140"/&gt;&lt;use href="#b-roller" width="140" height="140" x="700" y="135"/&gt;&lt;use href="#c-roller" width="140" height="140" x="700" y="165"/&gt;&lt;use href="#csharp" width="140" height="140" x="704" y="200"/&gt;&lt;use href="#gizmo" width="140" height="140" x="770" y="135"/&gt;&lt;/symbol&gt;</v>
      </c>
      <c r="AE39" t="str">
        <f t="shared" si="5"/>
        <v>&lt;use href="#bflat" width="140" height="140" x="40" y="230"/&gt;</v>
      </c>
      <c r="AF39" t="str">
        <f t="shared" si="6"/>
        <v>&lt;use href="#b-pressed" width="140" height="140" x="100" y="260"/&gt;</v>
      </c>
      <c r="AG39" t="str">
        <f t="shared" si="7"/>
        <v>&lt;use href="#c-pressed" width="100" height="100" x="5" y="110"/&gt;</v>
      </c>
      <c r="AH39" t="str">
        <f t="shared" si="8"/>
        <v>&lt;use href="#a" width="140" height="140" x="90" y="90"/&gt;</v>
      </c>
      <c r="AI39" t="str">
        <f t="shared" si="9"/>
        <v>&lt;use href="#g-pressed" width="140" height="140" x="190" y="70"/&gt;</v>
      </c>
      <c r="AJ39" t="str">
        <f t="shared" si="10"/>
        <v>&lt;use href="#gsharp" width="140" height="140" x="250" y="50"/&gt;</v>
      </c>
      <c r="AK39" t="str">
        <f t="shared" si="11"/>
        <v>&lt;use href="#separator" width="140" height="140" x="350" y="116"/&gt;</v>
      </c>
      <c r="AL39" t="str">
        <f t="shared" si="12"/>
        <v>&lt;use href="#bflat-lever" width="140" height="140" x="350" y="230"/&gt;</v>
      </c>
      <c r="AM39" t="str">
        <f t="shared" si="13"/>
        <v>&lt;use href="#d-trill" width="140" height="140" x="458" y="180"/&gt;</v>
      </c>
      <c r="AN39" t="str">
        <f t="shared" si="14"/>
        <v>&lt;use href="#dsharp-trill-pressed" width="140" height="140" x="558" y="180"/&gt;</v>
      </c>
      <c r="AO39" t="str">
        <f t="shared" si="15"/>
        <v>&lt;use href="#f" width="140" height="140" x="350" y="90"/&gt;</v>
      </c>
      <c r="AP39" t="str">
        <f t="shared" si="16"/>
        <v>&lt;use href="#e" width="140" height="140" x="450" y="90"/&gt;</v>
      </c>
      <c r="AQ39" t="str">
        <f t="shared" si="17"/>
        <v>&lt;use href="#d" width="140" height="140" x="550" y="90"/&gt;</v>
      </c>
      <c r="AR39" t="str">
        <f t="shared" si="18"/>
        <v>&lt;use href="#dsharp" width="140" height="140" x="650" y="140"/&gt;</v>
      </c>
      <c r="AS39" t="str">
        <f t="shared" si="19"/>
        <v>&lt;use href="#b-roller" width="140" height="140" x="700" y="135"/&gt;</v>
      </c>
      <c r="AT39" t="str">
        <f t="shared" si="20"/>
        <v>&lt;use href="#c-roller" width="140" height="140" x="700" y="165"/&gt;</v>
      </c>
      <c r="AU39" t="str">
        <f t="shared" si="21"/>
        <v>&lt;use href="#csharp" width="140" height="140" x="704" y="200"/&gt;</v>
      </c>
      <c r="AV39" t="str">
        <f t="shared" si="22"/>
        <v>&lt;use href="#gizmo" width="140" height="140" x="770" y="135"/&gt;</v>
      </c>
    </row>
    <row r="40" spans="1:48" ht="18" x14ac:dyDescent="0.25">
      <c r="A40" t="s">
        <v>29</v>
      </c>
      <c r="B40" s="4">
        <v>2093.0050000000001</v>
      </c>
      <c r="E40" s="6">
        <v>1</v>
      </c>
      <c r="F40">
        <v>1</v>
      </c>
      <c r="G40" s="6">
        <v>1</v>
      </c>
      <c r="H40" s="6">
        <v>1</v>
      </c>
      <c r="I40" s="6"/>
      <c r="J40" s="6"/>
      <c r="N40">
        <v>1</v>
      </c>
      <c r="O40" s="6"/>
      <c r="P40" s="6"/>
      <c r="Q40" s="6"/>
      <c r="W40" s="7">
        <f>SUMPRODUCT(C40:U40,'Standard Fingering'!C$2:U$2)</f>
        <v>6523</v>
      </c>
      <c r="X40" s="3" t="s">
        <v>86</v>
      </c>
      <c r="Y40" s="9" t="str">
        <f t="shared" si="23"/>
        <v>z</v>
      </c>
      <c r="Z40" s="7">
        <f t="shared" si="0"/>
        <v>122</v>
      </c>
      <c r="AA40" s="7" t="str">
        <f t="shared" si="1"/>
        <v>0x007A</v>
      </c>
      <c r="AB40" s="7" t="str">
        <f t="shared" si="2"/>
        <v xml:space="preserve">    "0x007A":_x000D_      filename: "fingering.svg"_x000D_      element: "c7"_x000D_</v>
      </c>
      <c r="AC40" s="7" t="str">
        <f t="shared" si="3"/>
        <v>&lt;use id="c7" href="#glyph-c7"/&gt;</v>
      </c>
      <c r="AD40" t="str">
        <f t="shared" si="4"/>
        <v>&lt;symbol id="glyph-c7" viewBox="0 0 1000 1000"&gt;&lt;use href="#bflat" width="140" height="140" x="40" y="230"/&gt;&lt;use href="#b" width="140" height="140" x="100" y="260"/&gt;&lt;use href="#c-pressed" width="100" height="100" x="5" y="110"/&gt;&lt;use href="#a-pressed" width="140" height="140" x="90" y="90"/&gt;&lt;use href="#g-pressed" width="140" height="140" x="190" y="70"/&gt;&lt;use href="#gsharp-pressed"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href="#f-pressed" width="140" height="140" x="350" y="90"/&gt;&lt;use href="#e" width="140" height="140" x="450" y="90"/&gt;&lt;use href="#d" width="140" height="140" x="550" y="90"/&gt;&lt;use href="#dsharp" width="140" height="140" x="650" y="140"/&gt;&lt;use href="#b-roller" width="140" height="140" x="700" y="135"/&gt;&lt;use href="#c-roller" width="140" height="140" x="700" y="165"/&gt;&lt;use href="#csharp" width="140" height="140" x="704" y="200"/&gt;&lt;use href="#gizmo" width="140" height="140" x="770" y="135"/&gt;&lt;/symbol&gt;</v>
      </c>
      <c r="AE40" t="str">
        <f t="shared" si="5"/>
        <v>&lt;use href="#bflat" width="140" height="140" x="40" y="230"/&gt;</v>
      </c>
      <c r="AF40" t="str">
        <f t="shared" si="6"/>
        <v>&lt;use href="#b" width="140" height="140" x="100" y="260"/&gt;</v>
      </c>
      <c r="AG40" t="str">
        <f t="shared" si="7"/>
        <v>&lt;use href="#c-pressed" width="100" height="100" x="5" y="110"/&gt;</v>
      </c>
      <c r="AH40" t="str">
        <f t="shared" si="8"/>
        <v>&lt;use href="#a-pressed" width="140" height="140" x="90" y="90"/&gt;</v>
      </c>
      <c r="AI40" t="str">
        <f t="shared" si="9"/>
        <v>&lt;use href="#g-pressed" width="140" height="140" x="190" y="70"/&gt;</v>
      </c>
      <c r="AJ40" t="str">
        <f t="shared" si="10"/>
        <v>&lt;use href="#gsharp-pressed" width="140" height="140" x="250" y="50"/&gt;</v>
      </c>
      <c r="AK40" t="str">
        <f t="shared" si="11"/>
        <v>&lt;use href="#separator" width="140" height="140" x="350" y="116"/&gt;</v>
      </c>
      <c r="AL40" t="str">
        <f t="shared" si="12"/>
        <v>&lt;use href="#bflat-lever" width="140" height="140" x="350" y="230"/&gt;</v>
      </c>
      <c r="AM40" t="str">
        <f t="shared" si="13"/>
        <v>&lt;use href="#d-trill" width="140" height="140" x="458" y="180"/&gt;</v>
      </c>
      <c r="AN40" t="str">
        <f t="shared" si="14"/>
        <v>&lt;use href="#dsharp-trill" width="140" height="140" x="558" y="180"/&gt;</v>
      </c>
      <c r="AO40" t="str">
        <f t="shared" si="15"/>
        <v>&lt;use href="#f-pressed" width="140" height="140" x="350" y="90"/&gt;</v>
      </c>
      <c r="AP40" t="str">
        <f t="shared" si="16"/>
        <v>&lt;use href="#e" width="140" height="140" x="450" y="90"/&gt;</v>
      </c>
      <c r="AQ40" t="str">
        <f t="shared" si="17"/>
        <v>&lt;use href="#d" width="140" height="140" x="550" y="90"/&gt;</v>
      </c>
      <c r="AR40" t="str">
        <f t="shared" si="18"/>
        <v>&lt;use href="#dsharp" width="140" height="140" x="650" y="140"/&gt;</v>
      </c>
      <c r="AS40" t="str">
        <f t="shared" si="19"/>
        <v>&lt;use href="#b-roller" width="140" height="140" x="700" y="135"/&gt;</v>
      </c>
      <c r="AT40" t="str">
        <f t="shared" si="20"/>
        <v>&lt;use href="#c-roller" width="140" height="140" x="700" y="165"/&gt;</v>
      </c>
      <c r="AU40" t="str">
        <f t="shared" si="21"/>
        <v>&lt;use href="#csharp" width="140" height="140" x="704" y="200"/&gt;</v>
      </c>
      <c r="AV40" t="str">
        <f t="shared" si="22"/>
        <v>&lt;use href="#gizmo" width="140" height="140" x="770" y="135"/&gt;</v>
      </c>
    </row>
    <row r="41" spans="1:48" ht="18" x14ac:dyDescent="0.25">
      <c r="A41" t="s">
        <v>53</v>
      </c>
      <c r="B41" s="4">
        <v>2217.4609999999998</v>
      </c>
      <c r="W41" s="7">
        <f>SUMPRODUCT(C41:U41,'Standard Fingering'!C$2:U$2)</f>
        <v>0</v>
      </c>
      <c r="X41" s="3" t="s">
        <v>110</v>
      </c>
      <c r="Y41" s="9" t="str">
        <f t="shared" si="23"/>
        <v>{</v>
      </c>
      <c r="Z41" s="7">
        <f t="shared" si="0"/>
        <v>123</v>
      </c>
      <c r="AA41" s="7" t="str">
        <f t="shared" si="1"/>
        <v>0x007B</v>
      </c>
      <c r="AB41" s="7"/>
      <c r="AC41" s="7"/>
    </row>
    <row r="42" spans="1:48" ht="18" x14ac:dyDescent="0.25">
      <c r="A42" t="s">
        <v>8</v>
      </c>
      <c r="B42" s="4">
        <v>2349.3180000000002</v>
      </c>
      <c r="W42" s="7">
        <f>SUMPRODUCT(C42:U42,'Standard Fingering'!C$2:U$2)</f>
        <v>0</v>
      </c>
      <c r="X42" s="3" t="s">
        <v>87</v>
      </c>
      <c r="Y42" s="9" t="str">
        <f t="shared" si="23"/>
        <v>|</v>
      </c>
      <c r="Z42" s="7">
        <f t="shared" si="0"/>
        <v>124</v>
      </c>
      <c r="AA42" s="7" t="str">
        <f t="shared" si="1"/>
        <v>0x007C</v>
      </c>
      <c r="AB42" s="7"/>
      <c r="AC42" s="7"/>
    </row>
    <row r="43" spans="1:48" ht="18" x14ac:dyDescent="0.25">
      <c r="A43" t="s">
        <v>54</v>
      </c>
      <c r="B43" s="4">
        <v>2489.0160000000001</v>
      </c>
      <c r="W43" s="7">
        <f>SUMPRODUCT(C43:U43,'Standard Fingering'!C$2:U$2)</f>
        <v>0</v>
      </c>
      <c r="X43" s="3" t="s">
        <v>111</v>
      </c>
      <c r="Y43" s="9" t="str">
        <f t="shared" si="23"/>
        <v>}</v>
      </c>
      <c r="Z43" s="7">
        <f t="shared" si="0"/>
        <v>125</v>
      </c>
      <c r="AA43" s="7" t="str">
        <f t="shared" si="1"/>
        <v>0x007D</v>
      </c>
      <c r="AB43" s="7"/>
      <c r="AC43" s="7"/>
    </row>
    <row r="44" spans="1:48" ht="18" x14ac:dyDescent="0.25">
      <c r="A44" t="s">
        <v>7</v>
      </c>
      <c r="B44" s="4">
        <v>2637.02</v>
      </c>
      <c r="W44" s="7">
        <f>SUMPRODUCT(C44:U44,'Standard Fingering'!C$2:U$2)</f>
        <v>0</v>
      </c>
      <c r="X44" s="3" t="s">
        <v>88</v>
      </c>
      <c r="Y44" s="9" t="str">
        <f t="shared" si="23"/>
        <v>~</v>
      </c>
      <c r="Z44" s="7">
        <f t="shared" si="0"/>
        <v>126</v>
      </c>
      <c r="AA44" s="7" t="str">
        <f t="shared" si="1"/>
        <v>0x007E</v>
      </c>
      <c r="AB44" s="7"/>
      <c r="AC44" s="7"/>
    </row>
    <row r="45" spans="1:48" ht="18" x14ac:dyDescent="0.25">
      <c r="A45" t="s">
        <v>6</v>
      </c>
      <c r="B45" s="4">
        <v>2793.826</v>
      </c>
      <c r="W45" s="7">
        <f>SUMPRODUCT(C45:U45,'Standard Fingering'!C$2:U$2)</f>
        <v>0</v>
      </c>
      <c r="X45" s="3" t="s">
        <v>89</v>
      </c>
      <c r="Y45" s="9" t="str">
        <f t="shared" si="23"/>
        <v></v>
      </c>
      <c r="Z45" s="7">
        <f t="shared" si="0"/>
        <v>127</v>
      </c>
      <c r="AA45" s="7" t="str">
        <f t="shared" si="1"/>
        <v>0x007F</v>
      </c>
      <c r="AB45" s="7"/>
      <c r="AC45" s="7"/>
    </row>
    <row r="46" spans="1:48" ht="18" x14ac:dyDescent="0.25">
      <c r="A46" t="s">
        <v>55</v>
      </c>
      <c r="B46" s="5">
        <v>2959.9549999999999</v>
      </c>
      <c r="W46" s="7">
        <f>SUMPRODUCT(C46:U46,'Standard Fingering'!C$2:U$2)</f>
        <v>0</v>
      </c>
      <c r="X46" s="3" t="s">
        <v>112</v>
      </c>
      <c r="Y46" s="9" t="str">
        <f t="shared" si="23"/>
        <v></v>
      </c>
      <c r="Z46" s="7">
        <f t="shared" si="0"/>
        <v>128</v>
      </c>
      <c r="AA46" s="7" t="str">
        <f t="shared" si="1"/>
        <v>0x0080</v>
      </c>
      <c r="AB46" s="7"/>
      <c r="AC46" s="7"/>
    </row>
    <row r="47" spans="1:48" ht="18" x14ac:dyDescent="0.25">
      <c r="A47" t="s">
        <v>5</v>
      </c>
      <c r="B47" s="5">
        <v>3135.9630000000002</v>
      </c>
      <c r="W47" s="7">
        <f>SUMPRODUCT(C47:U47,'Standard Fingering'!C$2:U$2)</f>
        <v>0</v>
      </c>
      <c r="X47" s="3" t="s">
        <v>90</v>
      </c>
      <c r="Y47" s="9" t="str">
        <f t="shared" si="23"/>
        <v></v>
      </c>
      <c r="Z47" s="7">
        <f t="shared" si="0"/>
        <v>129</v>
      </c>
      <c r="AA47" s="7" t="str">
        <f t="shared" si="1"/>
        <v>0x0081</v>
      </c>
      <c r="AB47" s="7"/>
      <c r="AC47" s="7"/>
    </row>
    <row r="48" spans="1:48" ht="18" x14ac:dyDescent="0.25">
      <c r="A48" t="s">
        <v>56</v>
      </c>
      <c r="B48" s="5">
        <v>3322.4380000000001</v>
      </c>
      <c r="W48" s="7">
        <f>SUMPRODUCT(C48:U48,'Standard Fingering'!C$2:U$2)</f>
        <v>0</v>
      </c>
      <c r="X48" s="3" t="s">
        <v>113</v>
      </c>
      <c r="Y48" s="9" t="str">
        <f t="shared" si="23"/>
        <v></v>
      </c>
      <c r="Z48" s="7">
        <f t="shared" si="0"/>
        <v>130</v>
      </c>
      <c r="AA48" s="7" t="str">
        <f t="shared" si="1"/>
        <v>0x0082</v>
      </c>
      <c r="AB48" s="7"/>
      <c r="AC48" s="7"/>
    </row>
    <row r="49" spans="1:29" ht="18" x14ac:dyDescent="0.25">
      <c r="A49" t="s">
        <v>4</v>
      </c>
      <c r="B49" s="5">
        <v>3520</v>
      </c>
      <c r="W49" s="7">
        <f>SUMPRODUCT(C49:U49,'Standard Fingering'!C$2:U$2)</f>
        <v>0</v>
      </c>
      <c r="X49" s="3" t="s">
        <v>91</v>
      </c>
      <c r="Y49" s="9" t="str">
        <f t="shared" si="23"/>
        <v></v>
      </c>
      <c r="Z49" s="7">
        <f t="shared" si="0"/>
        <v>131</v>
      </c>
      <c r="AA49" s="7" t="str">
        <f t="shared" si="1"/>
        <v>0x0083</v>
      </c>
      <c r="AB49" s="7"/>
      <c r="AC49" s="7"/>
    </row>
    <row r="50" spans="1:29" ht="18" x14ac:dyDescent="0.25">
      <c r="A50" t="s">
        <v>57</v>
      </c>
      <c r="B50" s="5">
        <v>3729.31</v>
      </c>
      <c r="W50" s="7">
        <f>SUMPRODUCT(C50:U50,'Standard Fingering'!C$2:U$2)</f>
        <v>0</v>
      </c>
      <c r="X50" s="3" t="s">
        <v>114</v>
      </c>
      <c r="Y50" s="9" t="str">
        <f t="shared" si="23"/>
        <v></v>
      </c>
      <c r="Z50" s="7">
        <f t="shared" si="0"/>
        <v>132</v>
      </c>
      <c r="AA50" s="7" t="str">
        <f t="shared" si="1"/>
        <v>0x0084</v>
      </c>
      <c r="AB50" s="7"/>
      <c r="AC50" s="7"/>
    </row>
    <row r="51" spans="1:29" ht="18" x14ac:dyDescent="0.25">
      <c r="A51" t="s">
        <v>3</v>
      </c>
      <c r="B51" s="5">
        <v>3951.0659999999998</v>
      </c>
      <c r="W51" s="7">
        <f>SUMPRODUCT(C51:U51,'Standard Fingering'!C$2:U$2)</f>
        <v>0</v>
      </c>
      <c r="X51" s="3" t="s">
        <v>92</v>
      </c>
      <c r="Y51" s="9" t="str">
        <f t="shared" si="23"/>
        <v></v>
      </c>
      <c r="Z51" s="7">
        <f t="shared" si="0"/>
        <v>133</v>
      </c>
      <c r="AA51" s="7" t="str">
        <f t="shared" si="1"/>
        <v>0x0085</v>
      </c>
      <c r="AB51" s="7"/>
      <c r="AC51" s="7"/>
    </row>
    <row r="52" spans="1:29" ht="18" x14ac:dyDescent="0.25">
      <c r="A52" t="s">
        <v>30</v>
      </c>
      <c r="B52" s="5">
        <v>4186.009</v>
      </c>
      <c r="W52" s="7">
        <f>SUMPRODUCT(C52:U52,'Standard Fingering'!C$2:U$2)</f>
        <v>0</v>
      </c>
      <c r="X52" s="3" t="s">
        <v>93</v>
      </c>
      <c r="Y52" s="9" t="str">
        <f t="shared" si="23"/>
        <v></v>
      </c>
      <c r="Z52" s="7">
        <f t="shared" si="0"/>
        <v>134</v>
      </c>
      <c r="AA52" s="7" t="str">
        <f t="shared" si="1"/>
        <v>0x0086</v>
      </c>
      <c r="AB52" s="7"/>
      <c r="AC52" s="7"/>
    </row>
    <row r="53" spans="1:29" ht="18" x14ac:dyDescent="0.25">
      <c r="A53" t="s">
        <v>58</v>
      </c>
      <c r="B53" s="5">
        <v>4434.9219999999996</v>
      </c>
      <c r="W53" s="7">
        <f>SUMPRODUCT(C53:U53,'Standard Fingering'!C$2:U$2)</f>
        <v>0</v>
      </c>
      <c r="X53" s="3" t="s">
        <v>115</v>
      </c>
      <c r="Y53" s="9" t="str">
        <f t="shared" si="23"/>
        <v></v>
      </c>
      <c r="Z53" s="7">
        <f t="shared" si="0"/>
        <v>135</v>
      </c>
      <c r="AA53" s="7" t="str">
        <f t="shared" si="1"/>
        <v>0x0087</v>
      </c>
      <c r="AB53" s="7"/>
      <c r="AC53" s="7"/>
    </row>
    <row r="54" spans="1:29" ht="18" x14ac:dyDescent="0.25">
      <c r="Y54" s="9"/>
    </row>
  </sheetData>
  <autoFilter ref="A1:U53" xr:uid="{75F1432B-7ED1-4045-A621-56EC2F8895AC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D3CF8-2744-1E40-8E67-56025A15C365}">
  <dimension ref="A1:AU53"/>
  <sheetViews>
    <sheetView workbookViewId="0">
      <pane xSplit="1" ySplit="1" topLeftCell="Z15" activePane="bottomRight" state="frozen"/>
      <selection pane="topRight" activeCell="B1" sqref="B1"/>
      <selection pane="bottomLeft" activeCell="A2" sqref="A2"/>
      <selection pane="bottomRight" activeCell="AC4" sqref="AC4:AC52"/>
    </sheetView>
  </sheetViews>
  <sheetFormatPr baseColWidth="10" defaultRowHeight="16" x14ac:dyDescent="0.2"/>
  <cols>
    <col min="1" max="1" width="14.1640625" bestFit="1" customWidth="1"/>
    <col min="2" max="2" width="12.1640625" customWidth="1"/>
    <col min="3" max="14" width="8.5" customWidth="1"/>
    <col min="16" max="21" width="8.5" customWidth="1"/>
    <col min="22" max="22" width="6.6640625" customWidth="1"/>
    <col min="23" max="23" width="11.83203125" customWidth="1"/>
    <col min="29" max="29" width="21.5" customWidth="1"/>
  </cols>
  <sheetData>
    <row r="1" spans="1:47" x14ac:dyDescent="0.2">
      <c r="A1" s="2" t="s">
        <v>116</v>
      </c>
      <c r="B1" s="2" t="s">
        <v>144</v>
      </c>
      <c r="C1" s="1" t="s">
        <v>32</v>
      </c>
      <c r="D1" s="1" t="s">
        <v>154</v>
      </c>
      <c r="E1" s="1" t="s">
        <v>148</v>
      </c>
      <c r="F1" s="1" t="s">
        <v>59</v>
      </c>
      <c r="G1" s="1" t="s">
        <v>149</v>
      </c>
      <c r="H1" s="1" t="s">
        <v>33</v>
      </c>
      <c r="I1" s="1" t="s">
        <v>63</v>
      </c>
      <c r="J1" s="1" t="s">
        <v>145</v>
      </c>
      <c r="K1" s="1" t="s">
        <v>34</v>
      </c>
      <c r="L1" s="1" t="s">
        <v>150</v>
      </c>
      <c r="M1" s="1" t="s">
        <v>151</v>
      </c>
      <c r="N1" s="1" t="s">
        <v>60</v>
      </c>
      <c r="O1" s="1" t="s">
        <v>62</v>
      </c>
      <c r="P1" s="1" t="s">
        <v>61</v>
      </c>
      <c r="Q1" s="1" t="s">
        <v>36</v>
      </c>
      <c r="R1" s="1" t="s">
        <v>152</v>
      </c>
      <c r="S1" s="1" t="s">
        <v>153</v>
      </c>
      <c r="T1" s="1" t="s">
        <v>37</v>
      </c>
      <c r="U1" s="1" t="s">
        <v>35</v>
      </c>
      <c r="V1" s="1"/>
      <c r="W1" s="1" t="s">
        <v>146</v>
      </c>
      <c r="X1" s="1" t="s">
        <v>147</v>
      </c>
      <c r="Y1" s="1" t="s">
        <v>138</v>
      </c>
      <c r="Z1" s="1" t="s">
        <v>140</v>
      </c>
      <c r="AA1" s="1"/>
      <c r="AB1" s="1"/>
      <c r="AC1" s="1" t="s">
        <v>139</v>
      </c>
    </row>
    <row r="2" spans="1:47" ht="18" x14ac:dyDescent="0.25">
      <c r="A2" t="s">
        <v>0</v>
      </c>
      <c r="B2">
        <v>1</v>
      </c>
      <c r="W2" t="str">
        <f>IF(COUNTA(C2:U2)&gt;0,SUMPRODUCT(C2:U2,'Standard Fingering'!C$2:U$2),"")</f>
        <v/>
      </c>
      <c r="X2" s="7" t="str">
        <f>IF(W2="","",DEC2HEX(W2))</f>
        <v/>
      </c>
      <c r="Y2" s="7" t="str">
        <f>IF(W2="","","0x"&amp;REPT("0",4-LEN(X2))&amp;X2)</f>
        <v/>
      </c>
      <c r="Z2" s="8" t="str">
        <f>IF(W2="","",_xlfn.UNICHAR(W2))</f>
        <v/>
      </c>
      <c r="AA2" s="7" t="str">
        <f>IF(W2="","","    "&amp;CHAR(34)&amp;Y2&amp;CHAR(34)&amp;":"&amp;CHAR(13)&amp;"      filename: "&amp;CHAR(34)&amp;"fingering.svg"&amp;CHAR(34)&amp;CHAR(13)&amp;"      element: "&amp;CHAR(34)&amp;Y2&amp;CHAR(34)&amp;CHAR(13))</f>
        <v/>
      </c>
      <c r="AB2" s="7" t="str">
        <f>IF(W2="","","&lt;use id="&amp;CHAR(34)&amp;Y2&amp;CHAR(34)&amp;" href="&amp;CHAR(34)&amp;"#glyph-"&amp;W2&amp;CHAR(34)&amp;"/&gt;")</f>
        <v/>
      </c>
      <c r="AC2" t="str">
        <f>IF(W2="","",_xlfn.CONCAT("&lt;symbol id="&amp;CHAR(34)&amp;"glyph-"&amp;W2&amp;CHAR(34)&amp;" viewBox="&amp;CHAR(34)&amp;"0 0 1000 1000"&amp;CHAR(34)&amp;"&gt;",AD2:AU2,"&lt;/symbol&gt;"))</f>
        <v/>
      </c>
      <c r="AD2" t="str">
        <f>"&lt;use href="&amp;CHAR(34)&amp;"#"&amp;IF(C2="","bflat","bflat-pressed")&amp;CHAR(34)&amp;" width="&amp;CHAR(34)&amp;"140"&amp;CHAR(34)&amp;" height="&amp;CHAR(34)&amp;"140"&amp;CHAR(34)&amp;" x="&amp;CHAR(34)&amp;"40"&amp;CHAR(34)&amp;" y="&amp;CHAR(34)&amp;"230"&amp;CHAR(34)&amp;"/&gt;"</f>
        <v>&lt;use href="#bflat" width="140" height="140" x="40" y="230"/&gt;</v>
      </c>
      <c r="AE2" t="str">
        <f>"&lt;use href="&amp;CHAR(34)&amp;"#"&amp;IF(D2="","b","b-pressed")&amp;CHAR(34)&amp;" width="&amp;CHAR(34)&amp;"140"&amp;CHAR(34)&amp;" height="&amp;CHAR(34)&amp;"140"&amp;CHAR(34)&amp;" x="&amp;CHAR(34)&amp;"100"&amp;CHAR(34)&amp;" y="&amp;CHAR(34)&amp;"260"&amp;CHAR(34)&amp;"/&gt;"</f>
        <v>&lt;use href="#b" width="140" height="140" x="100" y="260"/&gt;</v>
      </c>
      <c r="AF2" t="str">
        <f>"&lt;use href="&amp;CHAR(34)&amp;"#"&amp;IF(E2="","c","c-pressed")&amp;CHAR(34)&amp;" width="&amp;CHAR(34)&amp;"100"&amp;CHAR(34)&amp;" height="&amp;CHAR(34)&amp;"100"&amp;CHAR(34)&amp;" x="&amp;CHAR(34)&amp;"5"&amp;CHAR(34)&amp;" y="&amp;CHAR(34)&amp;"110"&amp;CHAR(34)&amp;"/&gt;"</f>
        <v>&lt;use href="#c" width="100" height="100" x="5" y="110"/&gt;</v>
      </c>
      <c r="AG2" t="str">
        <f>"&lt;use href="&amp;CHAR(34)&amp;"#"&amp;IF(F2="","a",IF(F2=2,"a-ring-pressed",IF(F2=3,"a-half-pressed","a-pressed")))&amp;CHAR(34)&amp;" width="&amp;CHAR(34)&amp;"140"&amp;CHAR(34)&amp;" height="&amp;CHAR(34)&amp;"140"&amp;CHAR(34)&amp;" x="&amp;CHAR(34)&amp;"90"&amp;CHAR(34)&amp;" y="&amp;CHAR(34)&amp;"90"&amp;CHAR(34)&amp;"/&gt;"</f>
        <v>&lt;use href="#a" width="140" height="140" x="90" y="90"/&gt;</v>
      </c>
      <c r="AH2" t="str">
        <f>"&lt;use href="&amp;CHAR(34)&amp;"#"&amp;IF(G2="","g",IF(G2=2,"g-ring-pressed",IF(G2=3,"g-half-pressed","g-pressed")))&amp;CHAR(34)&amp;" width="&amp;CHAR(34)&amp;"140"&amp;CHAR(34)&amp;" height="&amp;CHAR(34)&amp;"140"&amp;CHAR(34)&amp;" x="&amp;CHAR(34)&amp;"190"&amp;CHAR(34)&amp;" y="&amp;CHAR(34)&amp;"70"&amp;CHAR(34)&amp;"/&gt;"</f>
        <v>&lt;use href="#g" width="140" height="140" x="190" y="70"/&gt;</v>
      </c>
      <c r="AI2" t="str">
        <f>"&lt;use href="&amp;CHAR(34)&amp;"#"&amp;IF(H2="","gsharp","gsharp-pressed")&amp;CHAR(34)&amp;" width="&amp;CHAR(34)&amp;"140"&amp;CHAR(34)&amp;" height="&amp;CHAR(34)&amp;"140"&amp;CHAR(34)&amp;" x="&amp;CHAR(34)&amp;"250"&amp;CHAR(34)&amp;" y="&amp;CHAR(34)&amp;"50"&amp;CHAR(34)&amp;"/&gt;"</f>
        <v>&lt;use href="#gsharp" width="140" height="140" x="250" y="50"/&gt;</v>
      </c>
      <c r="AJ2" t="str">
        <f>"&lt;use href="&amp;CHAR(34)&amp;"#separator"&amp;CHAR(34)&amp;" width="&amp;CHAR(34)&amp;"140"&amp;CHAR(34)&amp;" height="&amp;CHAR(34)&amp;"140"&amp;CHAR(34)&amp;" x="&amp;CHAR(34)&amp;"350"&amp;CHAR(34)&amp;" y="&amp;CHAR(34)&amp;"116"&amp;CHAR(34)&amp;"/&gt;"</f>
        <v>&lt;use href="#separator" width="140" height="140" x="350" y="116"/&gt;</v>
      </c>
      <c r="AK2" t="str">
        <f>"&lt;use href="&amp;CHAR(34)&amp;"#"&amp;IF(K2="","bflat-lever","bflat-lever-pressed")&amp;CHAR(34)&amp;" width="&amp;CHAR(34)&amp;"140"&amp;CHAR(34)&amp;" height="&amp;CHAR(34)&amp;"140"&amp;CHAR(34)&amp;" x="&amp;CHAR(34)&amp;"350"&amp;CHAR(34)&amp;" y="&amp;CHAR(34)&amp;"230"&amp;CHAR(34)&amp;"/&gt;"</f>
        <v>&lt;use href="#bflat-lever" width="140" height="140" x="350" y="230"/&gt;</v>
      </c>
      <c r="AL2" t="str">
        <f>"&lt;use href="&amp;CHAR(34)&amp;"#"&amp;IF(L2="","d-trill","d-trill-pressed")&amp;CHAR(34)&amp;" width="&amp;CHAR(34)&amp;"140"&amp;CHAR(34)&amp;" height="&amp;CHAR(34)&amp;"140"&amp;CHAR(34)&amp;" x="&amp;CHAR(34)&amp;"458"&amp;CHAR(34)&amp;" y="&amp;CHAR(34)&amp;"180"&amp;CHAR(34)&amp;"/&gt;"</f>
        <v>&lt;use href="#d-trill" width="140" height="140" x="458" y="180"/&gt;</v>
      </c>
      <c r="AM2" t="str">
        <f>"&lt;use href="&amp;CHAR(34)&amp;"#"&amp;IF(M2="","dsharp-trill","dsharp-trill-pressed")&amp;CHAR(34)&amp;" width="&amp;CHAR(34)&amp;"140"&amp;CHAR(34)&amp;" height="&amp;CHAR(34)&amp;"140"&amp;CHAR(34)&amp;" x="&amp;CHAR(34)&amp;"558"&amp;CHAR(34)&amp;" y="&amp;CHAR(34)&amp;"180"&amp;CHAR(34)&amp;"/&gt;"</f>
        <v>&lt;use href="#dsharp-trill" width="140" height="140" x="558" y="180"/&gt;</v>
      </c>
      <c r="AN2" t="str">
        <f>"&lt;use href="&amp;CHAR(34)&amp;"#"&amp;IF(N2="","f",IF(N2=2,"f-ring-pressed",IF(N2=3,"f-half-pressed","f-pressed")))&amp;CHAR(34)&amp;" width="&amp;CHAR(34)&amp;"140"&amp;CHAR(34)&amp;" height="&amp;CHAR(34)&amp;"140"&amp;CHAR(34)&amp;" x="&amp;CHAR(34)&amp;"350"&amp;CHAR(34)&amp;" y="&amp;CHAR(34)&amp;"90"&amp;CHAR(34)&amp;"/&gt;"</f>
        <v>&lt;use href="#f" width="140" height="140" x="350" y="90"/&gt;</v>
      </c>
      <c r="AO2" t="str">
        <f>"&lt;use href="&amp;CHAR(34)&amp;"#"&amp;IF(O2="","e",IF(O2=2,"e-ring-pressed",IF(O2=3,"e-half-pressed","e-pressed")))&amp;CHAR(34)&amp;" width="&amp;CHAR(34)&amp;"140"&amp;CHAR(34)&amp;" height="&amp;CHAR(34)&amp;"140"&amp;CHAR(34)&amp;" x="&amp;CHAR(34)&amp;"450"&amp;CHAR(34)&amp;" y="&amp;CHAR(34)&amp;"90"&amp;CHAR(34)&amp;"/&gt;"</f>
        <v>&lt;use href="#e" width="140" height="140" x="450" y="90"/&gt;</v>
      </c>
      <c r="AP2" t="str">
        <f>"&lt;use href="&amp;CHAR(34)&amp;"#"&amp;IF(P2="","d",IF(P2=2,"d-ring-pressed",IF(P2=3,"d-half-pressed","d-pressed")))&amp;CHAR(34)&amp;" width="&amp;CHAR(34)&amp;"140"&amp;CHAR(34)&amp;" height="&amp;CHAR(34)&amp;"140"&amp;CHAR(34)&amp;" x="&amp;CHAR(34)&amp;"550"&amp;CHAR(34)&amp;" y="&amp;CHAR(34)&amp;"90"&amp;CHAR(34)&amp;"/&gt;"</f>
        <v>&lt;use href="#d" width="140" height="140" x="550" y="90"/&gt;</v>
      </c>
      <c r="AQ2" t="str">
        <f>"&lt;use href="&amp;CHAR(34)&amp;"#"&amp;IF(Q2="","dsharp","dsharp-pressed")&amp;CHAR(34)&amp;" width="&amp;CHAR(34)&amp;"140"&amp;CHAR(34)&amp;" height="&amp;CHAR(34)&amp;"140"&amp;CHAR(34)&amp;" x="&amp;CHAR(34)&amp;"650"&amp;CHAR(34)&amp;" y="&amp;CHAR(34)&amp;"140"&amp;CHAR(34)&amp;"/&gt;"</f>
        <v>&lt;use href="#dsharp" width="140" height="140" x="650" y="140"/&gt;</v>
      </c>
      <c r="AR2" t="str">
        <f>"&lt;use href="&amp;CHAR(34)&amp;"#"&amp;IF(R2="","b-roller","b-roller-pressed")&amp;CHAR(34)&amp;" width="&amp;CHAR(34)&amp;"140"&amp;CHAR(34)&amp;" height="&amp;CHAR(34)&amp;"140"&amp;CHAR(34)&amp;" x="&amp;CHAR(34)&amp;"700"&amp;CHAR(34)&amp;" y="&amp;CHAR(34)&amp;"135"&amp;CHAR(34)&amp;"/&gt;"</f>
        <v>&lt;use href="#b-roller" width="140" height="140" x="700" y="135"/&gt;</v>
      </c>
      <c r="AS2" t="str">
        <f>"&lt;use href="&amp;CHAR(34)&amp;"#"&amp;IF(S2="","c-roller","c-roller-pressed")&amp;CHAR(34)&amp;" width="&amp;CHAR(34)&amp;"140"&amp;CHAR(34)&amp;" height="&amp;CHAR(34)&amp;"140"&amp;CHAR(34)&amp;" x="&amp;CHAR(34)&amp;"700"&amp;CHAR(34)&amp;" y="&amp;CHAR(34)&amp;"165"&amp;CHAR(34)&amp;"/&gt;"</f>
        <v>&lt;use href="#c-roller" width="140" height="140" x="700" y="165"/&gt;</v>
      </c>
      <c r="AT2" t="str">
        <f>"&lt;use href="&amp;CHAR(34)&amp;"#"&amp;IF(T2="","csharp","csharp-pressed")&amp;CHAR(34)&amp;" width="&amp;CHAR(34)&amp;"140"&amp;CHAR(34)&amp;" height="&amp;CHAR(34)&amp;"140"&amp;CHAR(34)&amp;" x="&amp;CHAR(34)&amp;"704"&amp;CHAR(34)&amp;" y="&amp;CHAR(34)&amp;"200"&amp;CHAR(34)&amp;"/&gt;"</f>
        <v>&lt;use href="#csharp" width="140" height="140" x="704" y="200"/&gt;</v>
      </c>
      <c r="AU2" t="str">
        <f>"&lt;use href="&amp;CHAR(34)&amp;"#"&amp;IF(U2="","gizmo","gizmo-pressed")&amp;CHAR(34)&amp;" width="&amp;CHAR(34)&amp;"140"&amp;CHAR(34)&amp;" height="&amp;CHAR(34)&amp;"140"&amp;CHAR(34)&amp;" x="&amp;CHAR(34)&amp;"770"&amp;CHAR(34)&amp;" y="&amp;CHAR(34)&amp;"135"&amp;CHAR(34)&amp;"/&gt;"</f>
        <v>&lt;use href="#gizmo" width="140" height="140" x="770" y="135"/&gt;</v>
      </c>
    </row>
    <row r="3" spans="1:47" ht="18" x14ac:dyDescent="0.25">
      <c r="A3" t="s">
        <v>1</v>
      </c>
      <c r="B3">
        <v>1</v>
      </c>
      <c r="V3" t="str">
        <f>IFERROR(VLOOKUP(W3,'Standard Fingering'!$W$2:$X$40,2,0),IFERROR(VLOOKUP(W3,W$2:X2,2,0),"YES"))</f>
        <v/>
      </c>
      <c r="W3" t="str">
        <f>IF(COUNTA(C3:U3)&gt;0,SUMPRODUCT(C3:U3,'Standard Fingering'!C$2:U$2),"")</f>
        <v/>
      </c>
      <c r="X3" s="7" t="str">
        <f t="shared" ref="X3:X53" si="0">IF(W3="","",DEC2HEX(W3))</f>
        <v/>
      </c>
      <c r="Y3" s="7" t="str">
        <f t="shared" ref="Y3:Y53" si="1">IF(W3="","","0x"&amp;REPT("0",4-LEN(X3))&amp;X3)</f>
        <v/>
      </c>
      <c r="Z3" s="8" t="str">
        <f t="shared" ref="Z3:Z53" si="2">IF(W3="","",_xlfn.UNICHAR(W3))</f>
        <v/>
      </c>
      <c r="AA3" s="7" t="str">
        <f t="shared" ref="AA3:AA53" si="3">IF(W3="","","    "&amp;CHAR(34)&amp;Y3&amp;CHAR(34)&amp;":"&amp;CHAR(13)&amp;"      filename: "&amp;CHAR(34)&amp;"fingering.svg"&amp;CHAR(34)&amp;CHAR(13)&amp;"      element: "&amp;CHAR(34)&amp;Y3&amp;CHAR(34)&amp;CHAR(13))</f>
        <v/>
      </c>
      <c r="AB3" s="7" t="str">
        <f t="shared" ref="AB3:AB53" si="4">IF(W3="","","&lt;use id="&amp;CHAR(34)&amp;Y3&amp;CHAR(34)&amp;" href="&amp;CHAR(34)&amp;"#glyph-"&amp;W3&amp;CHAR(34)&amp;"/&gt;")</f>
        <v/>
      </c>
      <c r="AC3" t="str">
        <f t="shared" ref="AC3:AC53" si="5">IF(W3="","",_xlfn.CONCAT("&lt;symbol id="&amp;CHAR(34)&amp;"glyph-"&amp;W3&amp;CHAR(34)&amp;" viewBox="&amp;CHAR(34)&amp;"0 0 1000 1000"&amp;CHAR(34)&amp;"&gt;",AD3:AU3,"&lt;/symbol&gt;"))</f>
        <v/>
      </c>
      <c r="AD3" t="str">
        <f t="shared" ref="AD3:AD53" si="6">"&lt;use href="&amp;CHAR(34)&amp;"#"&amp;IF(C3="","bflat","bflat-pressed")&amp;CHAR(34)&amp;" width="&amp;CHAR(34)&amp;"140"&amp;CHAR(34)&amp;" height="&amp;CHAR(34)&amp;"140"&amp;CHAR(34)&amp;" x="&amp;CHAR(34)&amp;"40"&amp;CHAR(34)&amp;" y="&amp;CHAR(34)&amp;"230"&amp;CHAR(34)&amp;"/&gt;"</f>
        <v>&lt;use href="#bflat" width="140" height="140" x="40" y="230"/&gt;</v>
      </c>
      <c r="AE3" t="str">
        <f t="shared" ref="AE3:AE53" si="7">"&lt;use href="&amp;CHAR(34)&amp;"#"&amp;IF(D3="","b","b-pressed")&amp;CHAR(34)&amp;" width="&amp;CHAR(34)&amp;"140"&amp;CHAR(34)&amp;" height="&amp;CHAR(34)&amp;"140"&amp;CHAR(34)&amp;" x="&amp;CHAR(34)&amp;"100"&amp;CHAR(34)&amp;" y="&amp;CHAR(34)&amp;"260"&amp;CHAR(34)&amp;"/&gt;"</f>
        <v>&lt;use href="#b" width="140" height="140" x="100" y="260"/&gt;</v>
      </c>
      <c r="AF3" t="str">
        <f t="shared" ref="AF3:AF53" si="8">"&lt;use href="&amp;CHAR(34)&amp;"#"&amp;IF(E3="","c","c-pressed")&amp;CHAR(34)&amp;" width="&amp;CHAR(34)&amp;"100"&amp;CHAR(34)&amp;" height="&amp;CHAR(34)&amp;"100"&amp;CHAR(34)&amp;" x="&amp;CHAR(34)&amp;"5"&amp;CHAR(34)&amp;" y="&amp;CHAR(34)&amp;"110"&amp;CHAR(34)&amp;"/&gt;"</f>
        <v>&lt;use href="#c" width="100" height="100" x="5" y="110"/&gt;</v>
      </c>
      <c r="AG3" t="str">
        <f t="shared" ref="AG3:AG53" si="9">"&lt;use href="&amp;CHAR(34)&amp;"#"&amp;IF(F3="","a",IF(F3=2,"a-ring-pressed",IF(F3=3,"a-half-pressed","a-pressed")))&amp;CHAR(34)&amp;" width="&amp;CHAR(34)&amp;"140"&amp;CHAR(34)&amp;" height="&amp;CHAR(34)&amp;"140"&amp;CHAR(34)&amp;" x="&amp;CHAR(34)&amp;"90"&amp;CHAR(34)&amp;" y="&amp;CHAR(34)&amp;"90"&amp;CHAR(34)&amp;"/&gt;"</f>
        <v>&lt;use href="#a" width="140" height="140" x="90" y="90"/&gt;</v>
      </c>
      <c r="AH3" t="str">
        <f t="shared" ref="AH3:AH53" si="10">"&lt;use href="&amp;CHAR(34)&amp;"#"&amp;IF(G3="","g",IF(G3=2,"g-ring-pressed",IF(G3=3,"g-half-pressed","g-pressed")))&amp;CHAR(34)&amp;" width="&amp;CHAR(34)&amp;"140"&amp;CHAR(34)&amp;" height="&amp;CHAR(34)&amp;"140"&amp;CHAR(34)&amp;" x="&amp;CHAR(34)&amp;"190"&amp;CHAR(34)&amp;" y="&amp;CHAR(34)&amp;"70"&amp;CHAR(34)&amp;"/&gt;"</f>
        <v>&lt;use href="#g" width="140" height="140" x="190" y="70"/&gt;</v>
      </c>
      <c r="AI3" t="str">
        <f t="shared" ref="AI3:AI53" si="11">"&lt;use href="&amp;CHAR(34)&amp;"#"&amp;IF(H3="","gsharp","gsharp-pressed")&amp;CHAR(34)&amp;" width="&amp;CHAR(34)&amp;"140"&amp;CHAR(34)&amp;" height="&amp;CHAR(34)&amp;"140"&amp;CHAR(34)&amp;" x="&amp;CHAR(34)&amp;"250"&amp;CHAR(34)&amp;" y="&amp;CHAR(34)&amp;"50"&amp;CHAR(34)&amp;"/&gt;"</f>
        <v>&lt;use href="#gsharp" width="140" height="140" x="250" y="50"/&gt;</v>
      </c>
      <c r="AJ3" t="str">
        <f t="shared" ref="AJ3:AJ53" si="12">"&lt;use href="&amp;CHAR(34)&amp;"#separator"&amp;CHAR(34)&amp;" width="&amp;CHAR(34)&amp;"140"&amp;CHAR(34)&amp;" height="&amp;CHAR(34)&amp;"140"&amp;CHAR(34)&amp;" x="&amp;CHAR(34)&amp;"350"&amp;CHAR(34)&amp;" y="&amp;CHAR(34)&amp;"116"&amp;CHAR(34)&amp;"/&gt;"</f>
        <v>&lt;use href="#separator" width="140" height="140" x="350" y="116"/&gt;</v>
      </c>
      <c r="AK3" t="str">
        <f t="shared" ref="AK3:AK53" si="13">"&lt;use href="&amp;CHAR(34)&amp;"#"&amp;IF(K3="","bflat-lever","bflat-lever-pressed")&amp;CHAR(34)&amp;" width="&amp;CHAR(34)&amp;"140"&amp;CHAR(34)&amp;" height="&amp;CHAR(34)&amp;"140"&amp;CHAR(34)&amp;" x="&amp;CHAR(34)&amp;"350"&amp;CHAR(34)&amp;" y="&amp;CHAR(34)&amp;"230"&amp;CHAR(34)&amp;"/&gt;"</f>
        <v>&lt;use href="#bflat-lever" width="140" height="140" x="350" y="230"/&gt;</v>
      </c>
      <c r="AL3" t="str">
        <f t="shared" ref="AL3:AL53" si="14">"&lt;use href="&amp;CHAR(34)&amp;"#"&amp;IF(L3="","d-trill","d-trill-pressed")&amp;CHAR(34)&amp;" width="&amp;CHAR(34)&amp;"140"&amp;CHAR(34)&amp;" height="&amp;CHAR(34)&amp;"140"&amp;CHAR(34)&amp;" x="&amp;CHAR(34)&amp;"458"&amp;CHAR(34)&amp;" y="&amp;CHAR(34)&amp;"180"&amp;CHAR(34)&amp;"/&gt;"</f>
        <v>&lt;use href="#d-trill" width="140" height="140" x="458" y="180"/&gt;</v>
      </c>
      <c r="AM3" t="str">
        <f t="shared" ref="AM3:AM53" si="15">"&lt;use href="&amp;CHAR(34)&amp;"#"&amp;IF(M3="","dsharp-trill","dsharp-trill-pressed")&amp;CHAR(34)&amp;" width="&amp;CHAR(34)&amp;"140"&amp;CHAR(34)&amp;" height="&amp;CHAR(34)&amp;"140"&amp;CHAR(34)&amp;" x="&amp;CHAR(34)&amp;"558"&amp;CHAR(34)&amp;" y="&amp;CHAR(34)&amp;"180"&amp;CHAR(34)&amp;"/&gt;"</f>
        <v>&lt;use href="#dsharp-trill" width="140" height="140" x="558" y="180"/&gt;</v>
      </c>
      <c r="AN3" t="str">
        <f t="shared" ref="AN3:AN53" si="16">"&lt;use href="&amp;CHAR(34)&amp;"#"&amp;IF(N3="","f",IF(N3=2,"f-ring-pressed",IF(N3=3,"f-half-pressed","f-pressed")))&amp;CHAR(34)&amp;" width="&amp;CHAR(34)&amp;"140"&amp;CHAR(34)&amp;" height="&amp;CHAR(34)&amp;"140"&amp;CHAR(34)&amp;" x="&amp;CHAR(34)&amp;"350"&amp;CHAR(34)&amp;" y="&amp;CHAR(34)&amp;"90"&amp;CHAR(34)&amp;"/&gt;"</f>
        <v>&lt;use href="#f" width="140" height="140" x="350" y="90"/&gt;</v>
      </c>
      <c r="AO3" t="str">
        <f t="shared" ref="AO3:AO53" si="17">"&lt;use href="&amp;CHAR(34)&amp;"#"&amp;IF(O3="","e",IF(O3=2,"e-ring-pressed",IF(O3=3,"e-half-pressed","e-pressed")))&amp;CHAR(34)&amp;" width="&amp;CHAR(34)&amp;"140"&amp;CHAR(34)&amp;" height="&amp;CHAR(34)&amp;"140"&amp;CHAR(34)&amp;" x="&amp;CHAR(34)&amp;"450"&amp;CHAR(34)&amp;" y="&amp;CHAR(34)&amp;"90"&amp;CHAR(34)&amp;"/&gt;"</f>
        <v>&lt;use href="#e" width="140" height="140" x="450" y="90"/&gt;</v>
      </c>
      <c r="AP3" t="str">
        <f t="shared" ref="AP3:AP53" si="18">"&lt;use href="&amp;CHAR(34)&amp;"#"&amp;IF(P3="","d",IF(P3=2,"d-ring-pressed",IF(P3=3,"d-half-pressed","d-pressed")))&amp;CHAR(34)&amp;" width="&amp;CHAR(34)&amp;"140"&amp;CHAR(34)&amp;" height="&amp;CHAR(34)&amp;"140"&amp;CHAR(34)&amp;" x="&amp;CHAR(34)&amp;"550"&amp;CHAR(34)&amp;" y="&amp;CHAR(34)&amp;"90"&amp;CHAR(34)&amp;"/&gt;"</f>
        <v>&lt;use href="#d" width="140" height="140" x="550" y="90"/&gt;</v>
      </c>
      <c r="AQ3" t="str">
        <f t="shared" ref="AQ3:AQ53" si="19">"&lt;use href="&amp;CHAR(34)&amp;"#"&amp;IF(Q3="","dsharp","dsharp-pressed")&amp;CHAR(34)&amp;" width="&amp;CHAR(34)&amp;"140"&amp;CHAR(34)&amp;" height="&amp;CHAR(34)&amp;"140"&amp;CHAR(34)&amp;" x="&amp;CHAR(34)&amp;"650"&amp;CHAR(34)&amp;" y="&amp;CHAR(34)&amp;"140"&amp;CHAR(34)&amp;"/&gt;"</f>
        <v>&lt;use href="#dsharp" width="140" height="140" x="650" y="140"/&gt;</v>
      </c>
      <c r="AR3" t="str">
        <f t="shared" ref="AR3:AR53" si="20">"&lt;use href="&amp;CHAR(34)&amp;"#"&amp;IF(R3="","b-roller","b-roller-pressed")&amp;CHAR(34)&amp;" width="&amp;CHAR(34)&amp;"140"&amp;CHAR(34)&amp;" height="&amp;CHAR(34)&amp;"140"&amp;CHAR(34)&amp;" x="&amp;CHAR(34)&amp;"700"&amp;CHAR(34)&amp;" y="&amp;CHAR(34)&amp;"135"&amp;CHAR(34)&amp;"/&gt;"</f>
        <v>&lt;use href="#b-roller" width="140" height="140" x="700" y="135"/&gt;</v>
      </c>
      <c r="AS3" t="str">
        <f t="shared" ref="AS3:AS53" si="21">"&lt;use href="&amp;CHAR(34)&amp;"#"&amp;IF(S3="","c-roller","c-roller-pressed")&amp;CHAR(34)&amp;" width="&amp;CHAR(34)&amp;"140"&amp;CHAR(34)&amp;" height="&amp;CHAR(34)&amp;"140"&amp;CHAR(34)&amp;" x="&amp;CHAR(34)&amp;"700"&amp;CHAR(34)&amp;" y="&amp;CHAR(34)&amp;"165"&amp;CHAR(34)&amp;"/&gt;"</f>
        <v>&lt;use href="#c-roller" width="140" height="140" x="700" y="165"/&gt;</v>
      </c>
      <c r="AT3" t="str">
        <f t="shared" ref="AT3:AT53" si="22">"&lt;use href="&amp;CHAR(34)&amp;"#"&amp;IF(T3="","csharp","csharp-pressed")&amp;CHAR(34)&amp;" width="&amp;CHAR(34)&amp;"140"&amp;CHAR(34)&amp;" height="&amp;CHAR(34)&amp;"140"&amp;CHAR(34)&amp;" x="&amp;CHAR(34)&amp;"704"&amp;CHAR(34)&amp;" y="&amp;CHAR(34)&amp;"200"&amp;CHAR(34)&amp;"/&gt;"</f>
        <v>&lt;use href="#csharp" width="140" height="140" x="704" y="200"/&gt;</v>
      </c>
      <c r="AU3" t="str">
        <f t="shared" ref="AU3:AU53" si="23">"&lt;use href="&amp;CHAR(34)&amp;"#"&amp;IF(U3="","gizmo","gizmo-pressed")&amp;CHAR(34)&amp;" width="&amp;CHAR(34)&amp;"140"&amp;CHAR(34)&amp;" height="&amp;CHAR(34)&amp;"140"&amp;CHAR(34)&amp;" x="&amp;CHAR(34)&amp;"770"&amp;CHAR(34)&amp;" y="&amp;CHAR(34)&amp;"135"&amp;CHAR(34)&amp;"/&gt;"</f>
        <v>&lt;use href="#gizmo" width="140" height="140" x="770" y="135"/&gt;</v>
      </c>
    </row>
    <row r="4" spans="1:47" ht="18" x14ac:dyDescent="0.25">
      <c r="A4" t="s">
        <v>117</v>
      </c>
      <c r="B4">
        <v>1</v>
      </c>
      <c r="D4">
        <v>1</v>
      </c>
      <c r="E4">
        <v>1</v>
      </c>
      <c r="F4">
        <v>1</v>
      </c>
      <c r="G4">
        <v>1</v>
      </c>
      <c r="N4">
        <v>1</v>
      </c>
      <c r="O4">
        <v>1</v>
      </c>
      <c r="P4">
        <v>1</v>
      </c>
      <c r="T4">
        <v>1</v>
      </c>
      <c r="U4">
        <v>1</v>
      </c>
      <c r="V4" t="str">
        <f>IFERROR(VLOOKUP(W4,'Standard Fingering'!$W$2:$X$40,2,0),IFERROR(VLOOKUP(W4,W$2:X3,2,0),"YES"))</f>
        <v>YES</v>
      </c>
      <c r="W4">
        <f>IF(COUNTA(C4:U4)&gt;0,SUMPRODUCT(C4:U4,'Standard Fingering'!C$2:U$2),"")</f>
        <v>8488</v>
      </c>
      <c r="X4" s="7" t="str">
        <f t="shared" si="0"/>
        <v>2128</v>
      </c>
      <c r="Y4" s="7" t="str">
        <f t="shared" si="1"/>
        <v>0x2128</v>
      </c>
      <c r="Z4" s="8" t="str">
        <f t="shared" si="2"/>
        <v>ℨ</v>
      </c>
      <c r="AA4" s="7" t="str">
        <f t="shared" si="3"/>
        <v xml:space="preserve">    "0x2128":_x000D_      filename: "fingering.svg"_x000D_      element: "0x2128"_x000D_</v>
      </c>
      <c r="AB4" s="7" t="str">
        <f t="shared" si="4"/>
        <v>&lt;use id="0x2128" href="#glyph-8488"/&gt;</v>
      </c>
      <c r="AC4" t="str">
        <f t="shared" si="5"/>
        <v>&lt;symbol id="glyph-8488" viewBox="0 0 1000 1000"&gt;&lt;use href="#bflat" width="140" height="140" x="40" y="230"/&gt;&lt;use href="#b-pressed" width="140" height="140" x="100" y="260"/&gt;&lt;use href="#c-pressed" width="100" height="100" x="5" y="110"/&gt;&lt;use href="#a-pressed" width="140" height="140" x="90" y="90"/&gt;&lt;use href="#g-pressed"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href="#f-pressed" width="140" height="140" x="350" y="90"/&gt;&lt;use href="#e-pressed" width="140" height="140" x="450" y="90"/&gt;&lt;use href="#d-pressed" width="140" height="140" x="550" y="90"/&gt;&lt;use href="#dsharp" width="140" height="140" x="650" y="140"/&gt;&lt;use href="#b-roller" width="140" height="140" x="700" y="135"/&gt;&lt;use href="#c-roller" width="140" height="140" x="700" y="165"/&gt;&lt;use href="#csharp-pressed" width="140" height="140" x="704" y="200"/&gt;&lt;use href="#gizmo-pressed" width="140" height="140" x="770" y="135"/&gt;&lt;/symbol&gt;</v>
      </c>
      <c r="AD4" t="str">
        <f t="shared" si="6"/>
        <v>&lt;use href="#bflat" width="140" height="140" x="40" y="230"/&gt;</v>
      </c>
      <c r="AE4" t="str">
        <f t="shared" si="7"/>
        <v>&lt;use href="#b-pressed" width="140" height="140" x="100" y="260"/&gt;</v>
      </c>
      <c r="AF4" t="str">
        <f t="shared" si="8"/>
        <v>&lt;use href="#c-pressed" width="100" height="100" x="5" y="110"/&gt;</v>
      </c>
      <c r="AG4" t="str">
        <f t="shared" si="9"/>
        <v>&lt;use href="#a-pressed" width="140" height="140" x="90" y="90"/&gt;</v>
      </c>
      <c r="AH4" t="str">
        <f t="shared" si="10"/>
        <v>&lt;use href="#g-pressed" width="140" height="140" x="190" y="70"/&gt;</v>
      </c>
      <c r="AI4" t="str">
        <f t="shared" si="11"/>
        <v>&lt;use href="#gsharp" width="140" height="140" x="250" y="50"/&gt;</v>
      </c>
      <c r="AJ4" t="str">
        <f t="shared" si="12"/>
        <v>&lt;use href="#separator" width="140" height="140" x="350" y="116"/&gt;</v>
      </c>
      <c r="AK4" t="str">
        <f t="shared" si="13"/>
        <v>&lt;use href="#bflat-lever" width="140" height="140" x="350" y="230"/&gt;</v>
      </c>
      <c r="AL4" t="str">
        <f t="shared" si="14"/>
        <v>&lt;use href="#d-trill" width="140" height="140" x="458" y="180"/&gt;</v>
      </c>
      <c r="AM4" t="str">
        <f t="shared" si="15"/>
        <v>&lt;use href="#dsharp-trill" width="140" height="140" x="558" y="180"/&gt;</v>
      </c>
      <c r="AN4" t="str">
        <f t="shared" si="16"/>
        <v>&lt;use href="#f-pressed" width="140" height="140" x="350" y="90"/&gt;</v>
      </c>
      <c r="AO4" t="str">
        <f t="shared" si="17"/>
        <v>&lt;use href="#e-pressed" width="140" height="140" x="450" y="90"/&gt;</v>
      </c>
      <c r="AP4" t="str">
        <f t="shared" si="18"/>
        <v>&lt;use href="#d-pressed" width="140" height="140" x="550" y="90"/&gt;</v>
      </c>
      <c r="AQ4" t="str">
        <f t="shared" si="19"/>
        <v>&lt;use href="#dsharp" width="140" height="140" x="650" y="140"/&gt;</v>
      </c>
      <c r="AR4" t="str">
        <f t="shared" si="20"/>
        <v>&lt;use href="#b-roller" width="140" height="140" x="700" y="135"/&gt;</v>
      </c>
      <c r="AS4" t="str">
        <f t="shared" si="21"/>
        <v>&lt;use href="#c-roller" width="140" height="140" x="700" y="165"/&gt;</v>
      </c>
      <c r="AT4" t="str">
        <f t="shared" si="22"/>
        <v>&lt;use href="#csharp-pressed" width="140" height="140" x="704" y="200"/&gt;</v>
      </c>
      <c r="AU4" t="str">
        <f t="shared" si="23"/>
        <v>&lt;use href="#gizmo-pressed" width="140" height="140" x="770" y="135"/&gt;</v>
      </c>
    </row>
    <row r="5" spans="1:47" ht="18" x14ac:dyDescent="0.25">
      <c r="A5" t="s">
        <v>25</v>
      </c>
      <c r="B5">
        <v>1</v>
      </c>
      <c r="D5">
        <v>1</v>
      </c>
      <c r="E5">
        <v>1</v>
      </c>
      <c r="F5">
        <v>1</v>
      </c>
      <c r="G5">
        <v>1</v>
      </c>
      <c r="N5">
        <v>1</v>
      </c>
      <c r="O5">
        <v>1</v>
      </c>
      <c r="P5">
        <v>1</v>
      </c>
      <c r="U5">
        <v>1</v>
      </c>
      <c r="V5" t="str">
        <f>IFERROR(VLOOKUP(W5,'Standard Fingering'!$W$2:$X$40,2,0),IFERROR(VLOOKUP(W5,W$2:X4,2,0),"YES"))</f>
        <v>YES</v>
      </c>
      <c r="W5">
        <f>IF(COUNTA(C5:U5)&gt;0,SUMPRODUCT(C5:U5,'Standard Fingering'!C$2:U$2),"")</f>
        <v>8258</v>
      </c>
      <c r="X5" s="7" t="str">
        <f t="shared" si="0"/>
        <v>2042</v>
      </c>
      <c r="Y5" s="7" t="str">
        <f t="shared" si="1"/>
        <v>0x2042</v>
      </c>
      <c r="Z5" s="8" t="str">
        <f t="shared" si="2"/>
        <v>⁂</v>
      </c>
      <c r="AA5" s="7" t="str">
        <f t="shared" si="3"/>
        <v xml:space="preserve">    "0x2042":_x000D_      filename: "fingering.svg"_x000D_      element: "0x2042"_x000D_</v>
      </c>
      <c r="AB5" s="7" t="str">
        <f t="shared" si="4"/>
        <v>&lt;use id="0x2042" href="#glyph-8258"/&gt;</v>
      </c>
      <c r="AC5" t="str">
        <f t="shared" si="5"/>
        <v>&lt;symbol id="glyph-8258" viewBox="0 0 1000 1000"&gt;&lt;use href="#bflat" width="140" height="140" x="40" y="230"/&gt;&lt;use href="#b-pressed" width="140" height="140" x="100" y="260"/&gt;&lt;use href="#c-pressed" width="100" height="100" x="5" y="110"/&gt;&lt;use href="#a-pressed" width="140" height="140" x="90" y="90"/&gt;&lt;use href="#g-pressed"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href="#f-pressed" width="140" height="140" x="350" y="90"/&gt;&lt;use href="#e-pressed" width="140" height="140" x="450" y="90"/&gt;&lt;use href="#d-pressed" width="140" height="140" x="550" y="90"/&gt;&lt;use href="#dsharp" width="140" height="140" x="650" y="140"/&gt;&lt;use href="#b-roller" width="140" height="140" x="700" y="135"/&gt;&lt;use href="#c-roller" width="140" height="140" x="700" y="165"/&gt;&lt;use href="#csharp" width="140" height="140" x="704" y="200"/&gt;&lt;use href="#gizmo-pressed" width="140" height="140" x="770" y="135"/&gt;&lt;/symbol&gt;</v>
      </c>
      <c r="AD5" t="str">
        <f t="shared" si="6"/>
        <v>&lt;use href="#bflat" width="140" height="140" x="40" y="230"/&gt;</v>
      </c>
      <c r="AE5" t="str">
        <f t="shared" si="7"/>
        <v>&lt;use href="#b-pressed" width="140" height="140" x="100" y="260"/&gt;</v>
      </c>
      <c r="AF5" t="str">
        <f t="shared" si="8"/>
        <v>&lt;use href="#c-pressed" width="100" height="100" x="5" y="110"/&gt;</v>
      </c>
      <c r="AG5" t="str">
        <f t="shared" si="9"/>
        <v>&lt;use href="#a-pressed" width="140" height="140" x="90" y="90"/&gt;</v>
      </c>
      <c r="AH5" t="str">
        <f t="shared" si="10"/>
        <v>&lt;use href="#g-pressed" width="140" height="140" x="190" y="70"/&gt;</v>
      </c>
      <c r="AI5" t="str">
        <f t="shared" si="11"/>
        <v>&lt;use href="#gsharp" width="140" height="140" x="250" y="50"/&gt;</v>
      </c>
      <c r="AJ5" t="str">
        <f t="shared" si="12"/>
        <v>&lt;use href="#separator" width="140" height="140" x="350" y="116"/&gt;</v>
      </c>
      <c r="AK5" t="str">
        <f t="shared" si="13"/>
        <v>&lt;use href="#bflat-lever" width="140" height="140" x="350" y="230"/&gt;</v>
      </c>
      <c r="AL5" t="str">
        <f t="shared" si="14"/>
        <v>&lt;use href="#d-trill" width="140" height="140" x="458" y="180"/&gt;</v>
      </c>
      <c r="AM5" t="str">
        <f t="shared" si="15"/>
        <v>&lt;use href="#dsharp-trill" width="140" height="140" x="558" y="180"/&gt;</v>
      </c>
      <c r="AN5" t="str">
        <f t="shared" si="16"/>
        <v>&lt;use href="#f-pressed" width="140" height="140" x="350" y="90"/&gt;</v>
      </c>
      <c r="AO5" t="str">
        <f t="shared" si="17"/>
        <v>&lt;use href="#e-pressed" width="140" height="140" x="450" y="90"/&gt;</v>
      </c>
      <c r="AP5" t="str">
        <f t="shared" si="18"/>
        <v>&lt;use href="#d-pressed" width="140" height="140" x="550" y="90"/&gt;</v>
      </c>
      <c r="AQ5" t="str">
        <f t="shared" si="19"/>
        <v>&lt;use href="#dsharp" width="140" height="140" x="650" y="140"/&gt;</v>
      </c>
      <c r="AR5" t="str">
        <f t="shared" si="20"/>
        <v>&lt;use href="#b-roller" width="140" height="140" x="700" y="135"/&gt;</v>
      </c>
      <c r="AS5" t="str">
        <f t="shared" si="21"/>
        <v>&lt;use href="#c-roller" width="140" height="140" x="700" y="165"/&gt;</v>
      </c>
      <c r="AT5" t="str">
        <f t="shared" si="22"/>
        <v>&lt;use href="#csharp" width="140" height="140" x="704" y="200"/&gt;</v>
      </c>
      <c r="AU5" t="str">
        <f t="shared" si="23"/>
        <v>&lt;use href="#gizmo-pressed" width="140" height="140" x="770" y="135"/&gt;</v>
      </c>
    </row>
    <row r="6" spans="1:47" ht="18" x14ac:dyDescent="0.25">
      <c r="A6" t="s">
        <v>118</v>
      </c>
      <c r="B6">
        <v>1</v>
      </c>
      <c r="D6">
        <v>1</v>
      </c>
      <c r="E6">
        <v>1</v>
      </c>
      <c r="F6">
        <v>1</v>
      </c>
      <c r="G6">
        <v>1</v>
      </c>
      <c r="H6" s="6"/>
      <c r="I6" s="6"/>
      <c r="J6" s="6"/>
      <c r="N6">
        <v>1</v>
      </c>
      <c r="O6">
        <v>1</v>
      </c>
      <c r="P6">
        <v>1</v>
      </c>
      <c r="Q6" s="6">
        <v>1</v>
      </c>
      <c r="R6" s="6"/>
      <c r="U6">
        <v>1</v>
      </c>
      <c r="V6" t="str">
        <f>IFERROR(VLOOKUP(W6,'Standard Fingering'!$W$2:$X$40,2,0),IFERROR(VLOOKUP(W6,W$2:X5,2,0),"YES"))</f>
        <v>YES</v>
      </c>
      <c r="W6">
        <f>IF(COUNTA(C6:U6)&gt;0,SUMPRODUCT(C6:U6,'Standard Fingering'!C$2:U$2),"")</f>
        <v>8664</v>
      </c>
      <c r="X6" s="7" t="str">
        <f t="shared" si="0"/>
        <v>21D8</v>
      </c>
      <c r="Y6" s="7" t="str">
        <f t="shared" si="1"/>
        <v>0x21D8</v>
      </c>
      <c r="Z6" s="8" t="str">
        <f t="shared" si="2"/>
        <v>⇘</v>
      </c>
      <c r="AA6" s="7" t="str">
        <f t="shared" si="3"/>
        <v xml:space="preserve">    "0x21D8":_x000D_      filename: "fingering.svg"_x000D_      element: "0x21D8"_x000D_</v>
      </c>
      <c r="AB6" s="7" t="str">
        <f t="shared" si="4"/>
        <v>&lt;use id="0x21D8" href="#glyph-8664"/&gt;</v>
      </c>
      <c r="AC6" t="str">
        <f t="shared" si="5"/>
        <v>&lt;symbol id="glyph-8664" viewBox="0 0 1000 1000"&gt;&lt;use href="#bflat" width="140" height="140" x="40" y="230"/&gt;&lt;use href="#b-pressed" width="140" height="140" x="100" y="260"/&gt;&lt;use href="#c-pressed" width="100" height="100" x="5" y="110"/&gt;&lt;use href="#a-pressed" width="140" height="140" x="90" y="90"/&gt;&lt;use href="#g-pressed"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href="#f-pressed" width="140" height="140" x="350" y="90"/&gt;&lt;use href="#e-pressed" width="140" height="140" x="450" y="90"/&gt;&lt;use href="#d-pressed" width="140" height="140" x="550" y="90"/&gt;&lt;use href="#dsharp-pressed" width="140" height="140" x="650" y="140"/&gt;&lt;use href="#b-roller" width="140" height="140" x="700" y="135"/&gt;&lt;use href="#c-roller" width="140" height="140" x="700" y="165"/&gt;&lt;use href="#csharp" width="140" height="140" x="704" y="200"/&gt;&lt;use href="#gizmo-pressed" width="140" height="140" x="770" y="135"/&gt;&lt;/symbol&gt;</v>
      </c>
      <c r="AD6" t="str">
        <f t="shared" si="6"/>
        <v>&lt;use href="#bflat" width="140" height="140" x="40" y="230"/&gt;</v>
      </c>
      <c r="AE6" t="str">
        <f t="shared" si="7"/>
        <v>&lt;use href="#b-pressed" width="140" height="140" x="100" y="260"/&gt;</v>
      </c>
      <c r="AF6" t="str">
        <f t="shared" si="8"/>
        <v>&lt;use href="#c-pressed" width="100" height="100" x="5" y="110"/&gt;</v>
      </c>
      <c r="AG6" t="str">
        <f t="shared" si="9"/>
        <v>&lt;use href="#a-pressed" width="140" height="140" x="90" y="90"/&gt;</v>
      </c>
      <c r="AH6" t="str">
        <f t="shared" si="10"/>
        <v>&lt;use href="#g-pressed" width="140" height="140" x="190" y="70"/&gt;</v>
      </c>
      <c r="AI6" t="str">
        <f t="shared" si="11"/>
        <v>&lt;use href="#gsharp" width="140" height="140" x="250" y="50"/&gt;</v>
      </c>
      <c r="AJ6" t="str">
        <f t="shared" si="12"/>
        <v>&lt;use href="#separator" width="140" height="140" x="350" y="116"/&gt;</v>
      </c>
      <c r="AK6" t="str">
        <f t="shared" si="13"/>
        <v>&lt;use href="#bflat-lever" width="140" height="140" x="350" y="230"/&gt;</v>
      </c>
      <c r="AL6" t="str">
        <f t="shared" si="14"/>
        <v>&lt;use href="#d-trill" width="140" height="140" x="458" y="180"/&gt;</v>
      </c>
      <c r="AM6" t="str">
        <f t="shared" si="15"/>
        <v>&lt;use href="#dsharp-trill" width="140" height="140" x="558" y="180"/&gt;</v>
      </c>
      <c r="AN6" t="str">
        <f t="shared" si="16"/>
        <v>&lt;use href="#f-pressed" width="140" height="140" x="350" y="90"/&gt;</v>
      </c>
      <c r="AO6" t="str">
        <f t="shared" si="17"/>
        <v>&lt;use href="#e-pressed" width="140" height="140" x="450" y="90"/&gt;</v>
      </c>
      <c r="AP6" t="str">
        <f t="shared" si="18"/>
        <v>&lt;use href="#d-pressed" width="140" height="140" x="550" y="90"/&gt;</v>
      </c>
      <c r="AQ6" t="str">
        <f t="shared" si="19"/>
        <v>&lt;use href="#dsharp-pressed" width="140" height="140" x="650" y="140"/&gt;</v>
      </c>
      <c r="AR6" t="str">
        <f t="shared" si="20"/>
        <v>&lt;use href="#b-roller" width="140" height="140" x="700" y="135"/&gt;</v>
      </c>
      <c r="AS6" t="str">
        <f t="shared" si="21"/>
        <v>&lt;use href="#c-roller" width="140" height="140" x="700" y="165"/&gt;</v>
      </c>
      <c r="AT6" t="str">
        <f t="shared" si="22"/>
        <v>&lt;use href="#csharp" width="140" height="140" x="704" y="200"/&gt;</v>
      </c>
      <c r="AU6" t="str">
        <f t="shared" si="23"/>
        <v>&lt;use href="#gizmo-pressed" width="140" height="140" x="770" y="135"/&gt;</v>
      </c>
    </row>
    <row r="7" spans="1:47" ht="18" x14ac:dyDescent="0.25">
      <c r="A7" t="s">
        <v>24</v>
      </c>
      <c r="B7">
        <v>1</v>
      </c>
      <c r="D7">
        <v>1</v>
      </c>
      <c r="E7">
        <v>1</v>
      </c>
      <c r="F7">
        <v>1</v>
      </c>
      <c r="G7">
        <v>1</v>
      </c>
      <c r="H7" s="6"/>
      <c r="I7" s="6"/>
      <c r="J7" s="6"/>
      <c r="N7">
        <v>1</v>
      </c>
      <c r="O7">
        <v>1</v>
      </c>
      <c r="P7" s="6"/>
      <c r="Q7" s="6">
        <v>1</v>
      </c>
      <c r="R7" s="6">
        <v>1</v>
      </c>
      <c r="V7" t="str">
        <f>IFERROR(VLOOKUP(W7,'Standard Fingering'!$W$2:$X$40,2,0),IFERROR(VLOOKUP(W7,W$2:X6,2,0),"YES"))</f>
        <v>YES</v>
      </c>
      <c r="W7">
        <f>IF(COUNTA(C7:U7)&gt;0,SUMPRODUCT(C7:U7,'Standard Fingering'!C$2:U$2),"")</f>
        <v>8318</v>
      </c>
      <c r="X7" s="7" t="str">
        <f t="shared" si="0"/>
        <v>207E</v>
      </c>
      <c r="Y7" s="7" t="str">
        <f t="shared" si="1"/>
        <v>0x207E</v>
      </c>
      <c r="Z7" s="8" t="str">
        <f t="shared" si="2"/>
        <v>⁾</v>
      </c>
      <c r="AA7" s="7" t="str">
        <f t="shared" si="3"/>
        <v xml:space="preserve">    "0x207E":_x000D_      filename: "fingering.svg"_x000D_      element: "0x207E"_x000D_</v>
      </c>
      <c r="AB7" s="7" t="str">
        <f t="shared" si="4"/>
        <v>&lt;use id="0x207E" href="#glyph-8318"/&gt;</v>
      </c>
      <c r="AC7" t="str">
        <f t="shared" si="5"/>
        <v>&lt;symbol id="glyph-8318" viewBox="0 0 1000 1000"&gt;&lt;use href="#bflat" width="140" height="140" x="40" y="230"/&gt;&lt;use href="#b-pressed" width="140" height="140" x="100" y="260"/&gt;&lt;use href="#c-pressed" width="100" height="100" x="5" y="110"/&gt;&lt;use href="#a-pressed" width="140" height="140" x="90" y="90"/&gt;&lt;use href="#g-pressed"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href="#f-pressed" width="140" height="140" x="350" y="90"/&gt;&lt;use href="#e-pressed" width="140" height="140" x="450" y="90"/&gt;&lt;use href="#d" width="140" height="140" x="550" y="90"/&gt;&lt;use href="#dsharp-pressed" width="140" height="140" x="650" y="140"/&gt;&lt;use href="#b-roller-pressed" width="140" height="140" x="700" y="135"/&gt;&lt;use href="#c-roller" width="140" height="140" x="700" y="165"/&gt;&lt;use href="#csharp" width="140" height="140" x="704" y="200"/&gt;&lt;use href="#gizmo" width="140" height="140" x="770" y="135"/&gt;&lt;/symbol&gt;</v>
      </c>
      <c r="AD7" t="str">
        <f t="shared" si="6"/>
        <v>&lt;use href="#bflat" width="140" height="140" x="40" y="230"/&gt;</v>
      </c>
      <c r="AE7" t="str">
        <f t="shared" si="7"/>
        <v>&lt;use href="#b-pressed" width="140" height="140" x="100" y="260"/&gt;</v>
      </c>
      <c r="AF7" t="str">
        <f t="shared" si="8"/>
        <v>&lt;use href="#c-pressed" width="100" height="100" x="5" y="110"/&gt;</v>
      </c>
      <c r="AG7" t="str">
        <f t="shared" si="9"/>
        <v>&lt;use href="#a-pressed" width="140" height="140" x="90" y="90"/&gt;</v>
      </c>
      <c r="AH7" t="str">
        <f t="shared" si="10"/>
        <v>&lt;use href="#g-pressed" width="140" height="140" x="190" y="70"/&gt;</v>
      </c>
      <c r="AI7" t="str">
        <f t="shared" si="11"/>
        <v>&lt;use href="#gsharp" width="140" height="140" x="250" y="50"/&gt;</v>
      </c>
      <c r="AJ7" t="str">
        <f t="shared" si="12"/>
        <v>&lt;use href="#separator" width="140" height="140" x="350" y="116"/&gt;</v>
      </c>
      <c r="AK7" t="str">
        <f t="shared" si="13"/>
        <v>&lt;use href="#bflat-lever" width="140" height="140" x="350" y="230"/&gt;</v>
      </c>
      <c r="AL7" t="str">
        <f t="shared" si="14"/>
        <v>&lt;use href="#d-trill" width="140" height="140" x="458" y="180"/&gt;</v>
      </c>
      <c r="AM7" t="str">
        <f t="shared" si="15"/>
        <v>&lt;use href="#dsharp-trill" width="140" height="140" x="558" y="180"/&gt;</v>
      </c>
      <c r="AN7" t="str">
        <f t="shared" si="16"/>
        <v>&lt;use href="#f-pressed" width="140" height="140" x="350" y="90"/&gt;</v>
      </c>
      <c r="AO7" t="str">
        <f t="shared" si="17"/>
        <v>&lt;use href="#e-pressed" width="140" height="140" x="450" y="90"/&gt;</v>
      </c>
      <c r="AP7" t="str">
        <f t="shared" si="18"/>
        <v>&lt;use href="#d" width="140" height="140" x="550" y="90"/&gt;</v>
      </c>
      <c r="AQ7" t="str">
        <f t="shared" si="19"/>
        <v>&lt;use href="#dsharp-pressed" width="140" height="140" x="650" y="140"/&gt;</v>
      </c>
      <c r="AR7" t="str">
        <f t="shared" si="20"/>
        <v>&lt;use href="#b-roller-pressed" width="140" height="140" x="700" y="135"/&gt;</v>
      </c>
      <c r="AS7" t="str">
        <f t="shared" si="21"/>
        <v>&lt;use href="#c-roller" width="140" height="140" x="700" y="165"/&gt;</v>
      </c>
      <c r="AT7" t="str">
        <f t="shared" si="22"/>
        <v>&lt;use href="#csharp" width="140" height="140" x="704" y="200"/&gt;</v>
      </c>
      <c r="AU7" t="str">
        <f t="shared" si="23"/>
        <v>&lt;use href="#gizmo" width="140" height="140" x="770" y="135"/&gt;</v>
      </c>
    </row>
    <row r="8" spans="1:47" ht="18" x14ac:dyDescent="0.25">
      <c r="A8" t="s">
        <v>23</v>
      </c>
      <c r="B8">
        <v>1</v>
      </c>
      <c r="D8">
        <v>1</v>
      </c>
      <c r="E8">
        <v>1</v>
      </c>
      <c r="F8">
        <v>1</v>
      </c>
      <c r="G8">
        <v>1</v>
      </c>
      <c r="H8" s="6"/>
      <c r="I8" s="6"/>
      <c r="J8" s="6"/>
      <c r="N8">
        <v>1</v>
      </c>
      <c r="O8" s="6"/>
      <c r="P8" s="6"/>
      <c r="Q8" s="6"/>
      <c r="R8" s="6">
        <v>1</v>
      </c>
      <c r="S8" s="6">
        <v>1</v>
      </c>
      <c r="V8" t="str">
        <f>IFERROR(VLOOKUP(W8,'Standard Fingering'!$W$2:$X$40,2,0),IFERROR(VLOOKUP(W8,W$2:X7,2,0),"YES"))</f>
        <v>YES</v>
      </c>
      <c r="W8">
        <f>IF(COUNTA(C8:U8)&gt;0,SUMPRODUCT(C8:U8,'Standard Fingering'!C$2:U$2),"")</f>
        <v>7622</v>
      </c>
      <c r="X8" s="7" t="str">
        <f t="shared" si="0"/>
        <v>1DC6</v>
      </c>
      <c r="Y8" s="7" t="str">
        <f t="shared" si="1"/>
        <v>0x1DC6</v>
      </c>
      <c r="Z8" s="8" t="str">
        <f t="shared" si="2"/>
        <v>᷆</v>
      </c>
      <c r="AA8" s="7" t="str">
        <f t="shared" si="3"/>
        <v xml:space="preserve">    "0x1DC6":_x000D_      filename: "fingering.svg"_x000D_      element: "0x1DC6"_x000D_</v>
      </c>
      <c r="AB8" s="7" t="str">
        <f t="shared" si="4"/>
        <v>&lt;use id="0x1DC6" href="#glyph-7622"/&gt;</v>
      </c>
      <c r="AC8" t="str">
        <f t="shared" si="5"/>
        <v>&lt;symbol id="glyph-7622" viewBox="0 0 1000 1000"&gt;&lt;use href="#bflat" width="140" height="140" x="40" y="230"/&gt;&lt;use href="#b-pressed" width="140" height="140" x="100" y="260"/&gt;&lt;use href="#c-pressed" width="100" height="100" x="5" y="110"/&gt;&lt;use href="#a-pressed" width="140" height="140" x="90" y="90"/&gt;&lt;use href="#g-pressed"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href="#f-pressed" width="140" height="140" x="350" y="90"/&gt;&lt;use href="#e" width="140" height="140" x="450" y="90"/&gt;&lt;use href="#d" width="140" height="140" x="550" y="90"/&gt;&lt;use href="#dsharp" width="140" height="140" x="650" y="140"/&gt;&lt;use href="#b-roller-pressed" width="140" height="140" x="700" y="135"/&gt;&lt;use href="#c-roller-pressed" width="140" height="140" x="700" y="165"/&gt;&lt;use href="#csharp" width="140" height="140" x="704" y="200"/&gt;&lt;use href="#gizmo" width="140" height="140" x="770" y="135"/&gt;&lt;/symbol&gt;</v>
      </c>
      <c r="AD8" t="str">
        <f t="shared" si="6"/>
        <v>&lt;use href="#bflat" width="140" height="140" x="40" y="230"/&gt;</v>
      </c>
      <c r="AE8" t="str">
        <f t="shared" si="7"/>
        <v>&lt;use href="#b-pressed" width="140" height="140" x="100" y="260"/&gt;</v>
      </c>
      <c r="AF8" t="str">
        <f t="shared" si="8"/>
        <v>&lt;use href="#c-pressed" width="100" height="100" x="5" y="110"/&gt;</v>
      </c>
      <c r="AG8" t="str">
        <f t="shared" si="9"/>
        <v>&lt;use href="#a-pressed" width="140" height="140" x="90" y="90"/&gt;</v>
      </c>
      <c r="AH8" t="str">
        <f t="shared" si="10"/>
        <v>&lt;use href="#g-pressed" width="140" height="140" x="190" y="70"/&gt;</v>
      </c>
      <c r="AI8" t="str">
        <f t="shared" si="11"/>
        <v>&lt;use href="#gsharp" width="140" height="140" x="250" y="50"/&gt;</v>
      </c>
      <c r="AJ8" t="str">
        <f t="shared" si="12"/>
        <v>&lt;use href="#separator" width="140" height="140" x="350" y="116"/&gt;</v>
      </c>
      <c r="AK8" t="str">
        <f t="shared" si="13"/>
        <v>&lt;use href="#bflat-lever" width="140" height="140" x="350" y="230"/&gt;</v>
      </c>
      <c r="AL8" t="str">
        <f t="shared" si="14"/>
        <v>&lt;use href="#d-trill" width="140" height="140" x="458" y="180"/&gt;</v>
      </c>
      <c r="AM8" t="str">
        <f t="shared" si="15"/>
        <v>&lt;use href="#dsharp-trill" width="140" height="140" x="558" y="180"/&gt;</v>
      </c>
      <c r="AN8" t="str">
        <f t="shared" si="16"/>
        <v>&lt;use href="#f-pressed" width="140" height="140" x="350" y="90"/&gt;</v>
      </c>
      <c r="AO8" t="str">
        <f t="shared" si="17"/>
        <v>&lt;use href="#e" width="140" height="140" x="450" y="90"/&gt;</v>
      </c>
      <c r="AP8" t="str">
        <f t="shared" si="18"/>
        <v>&lt;use href="#d" width="140" height="140" x="550" y="90"/&gt;</v>
      </c>
      <c r="AQ8" t="str">
        <f t="shared" si="19"/>
        <v>&lt;use href="#dsharp" width="140" height="140" x="650" y="140"/&gt;</v>
      </c>
      <c r="AR8" t="str">
        <f t="shared" si="20"/>
        <v>&lt;use href="#b-roller-pressed" width="140" height="140" x="700" y="135"/&gt;</v>
      </c>
      <c r="AS8" t="str">
        <f t="shared" si="21"/>
        <v>&lt;use href="#c-roller-pressed" width="140" height="140" x="700" y="165"/&gt;</v>
      </c>
      <c r="AT8" t="str">
        <f t="shared" si="22"/>
        <v>&lt;use href="#csharp" width="140" height="140" x="704" y="200"/&gt;</v>
      </c>
      <c r="AU8" t="str">
        <f t="shared" si="23"/>
        <v>&lt;use href="#gizmo" width="140" height="140" x="770" y="135"/&gt;</v>
      </c>
    </row>
    <row r="9" spans="1:47" ht="18" x14ac:dyDescent="0.25">
      <c r="A9" t="s">
        <v>119</v>
      </c>
      <c r="B9">
        <v>1</v>
      </c>
      <c r="D9">
        <v>1</v>
      </c>
      <c r="E9">
        <v>1</v>
      </c>
      <c r="F9">
        <v>1</v>
      </c>
      <c r="G9">
        <v>1</v>
      </c>
      <c r="H9" s="6"/>
      <c r="I9" s="6"/>
      <c r="J9" s="6"/>
      <c r="N9" s="6"/>
      <c r="O9">
        <v>1</v>
      </c>
      <c r="Q9" s="6">
        <v>1</v>
      </c>
      <c r="V9" t="str">
        <f>IFERROR(VLOOKUP(W9,'Standard Fingering'!$W$2:$X$40,2,0),IFERROR(VLOOKUP(W9,W$2:X8,2,0),"YES"))</f>
        <v>YES</v>
      </c>
      <c r="W9">
        <f>IF(COUNTA(C9:U9)&gt;0,SUMPRODUCT(C9:U9,'Standard Fingering'!C$2:U$2),"")</f>
        <v>7324</v>
      </c>
      <c r="X9" s="7" t="str">
        <f t="shared" si="0"/>
        <v>1C9C</v>
      </c>
      <c r="Y9" s="7" t="str">
        <f t="shared" si="1"/>
        <v>0x1C9C</v>
      </c>
      <c r="Z9" s="8" t="str">
        <f t="shared" si="2"/>
        <v>Ნ</v>
      </c>
      <c r="AA9" s="7" t="str">
        <f t="shared" si="3"/>
        <v xml:space="preserve">    "0x1C9C":_x000D_      filename: "fingering.svg"_x000D_      element: "0x1C9C"_x000D_</v>
      </c>
      <c r="AB9" s="7" t="str">
        <f t="shared" si="4"/>
        <v>&lt;use id="0x1C9C" href="#glyph-7324"/&gt;</v>
      </c>
      <c r="AC9" t="str">
        <f t="shared" si="5"/>
        <v>&lt;symbol id="glyph-7324" viewBox="0 0 1000 1000"&gt;&lt;use href="#bflat" width="140" height="140" x="40" y="230"/&gt;&lt;use href="#b-pressed" width="140" height="140" x="100" y="260"/&gt;&lt;use href="#c-pressed" width="100" height="100" x="5" y="110"/&gt;&lt;use href="#a-pressed" width="140" height="140" x="90" y="90"/&gt;&lt;use href="#g-pressed"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href="#f" width="140" height="140" x="350" y="90"/&gt;&lt;use href="#e-pressed" width="140" height="140" x="450" y="90"/&gt;&lt;use href="#d" width="140" height="140" x="550" y="90"/&gt;&lt;use href="#dsharp-pressed" width="140" height="140" x="650" y="140"/&gt;&lt;use href="#b-roller" width="140" height="140" x="700" y="135"/&gt;&lt;use href="#c-roller" width="140" height="140" x="700" y="165"/&gt;&lt;use href="#csharp" width="140" height="140" x="704" y="200"/&gt;&lt;use href="#gizmo" width="140" height="140" x="770" y="135"/&gt;&lt;/symbol&gt;</v>
      </c>
      <c r="AD9" t="str">
        <f t="shared" si="6"/>
        <v>&lt;use href="#bflat" width="140" height="140" x="40" y="230"/&gt;</v>
      </c>
      <c r="AE9" t="str">
        <f t="shared" si="7"/>
        <v>&lt;use href="#b-pressed" width="140" height="140" x="100" y="260"/&gt;</v>
      </c>
      <c r="AF9" t="str">
        <f t="shared" si="8"/>
        <v>&lt;use href="#c-pressed" width="100" height="100" x="5" y="110"/&gt;</v>
      </c>
      <c r="AG9" t="str">
        <f t="shared" si="9"/>
        <v>&lt;use href="#a-pressed" width="140" height="140" x="90" y="90"/&gt;</v>
      </c>
      <c r="AH9" t="str">
        <f t="shared" si="10"/>
        <v>&lt;use href="#g-pressed" width="140" height="140" x="190" y="70"/&gt;</v>
      </c>
      <c r="AI9" t="str">
        <f t="shared" si="11"/>
        <v>&lt;use href="#gsharp" width="140" height="140" x="250" y="50"/&gt;</v>
      </c>
      <c r="AJ9" t="str">
        <f t="shared" si="12"/>
        <v>&lt;use href="#separator" width="140" height="140" x="350" y="116"/&gt;</v>
      </c>
      <c r="AK9" t="str">
        <f t="shared" si="13"/>
        <v>&lt;use href="#bflat-lever" width="140" height="140" x="350" y="230"/&gt;</v>
      </c>
      <c r="AL9" t="str">
        <f t="shared" si="14"/>
        <v>&lt;use href="#d-trill" width="140" height="140" x="458" y="180"/&gt;</v>
      </c>
      <c r="AM9" t="str">
        <f t="shared" si="15"/>
        <v>&lt;use href="#dsharp-trill" width="140" height="140" x="558" y="180"/&gt;</v>
      </c>
      <c r="AN9" t="str">
        <f t="shared" si="16"/>
        <v>&lt;use href="#f" width="140" height="140" x="350" y="90"/&gt;</v>
      </c>
      <c r="AO9" t="str">
        <f t="shared" si="17"/>
        <v>&lt;use href="#e-pressed" width="140" height="140" x="450" y="90"/&gt;</v>
      </c>
      <c r="AP9" t="str">
        <f t="shared" si="18"/>
        <v>&lt;use href="#d" width="140" height="140" x="550" y="90"/&gt;</v>
      </c>
      <c r="AQ9" t="str">
        <f t="shared" si="19"/>
        <v>&lt;use href="#dsharp-pressed" width="140" height="140" x="650" y="140"/&gt;</v>
      </c>
      <c r="AR9" t="str">
        <f t="shared" si="20"/>
        <v>&lt;use href="#b-roller" width="140" height="140" x="700" y="135"/&gt;</v>
      </c>
      <c r="AS9" t="str">
        <f t="shared" si="21"/>
        <v>&lt;use href="#c-roller" width="140" height="140" x="700" y="165"/&gt;</v>
      </c>
      <c r="AT9" t="str">
        <f t="shared" si="22"/>
        <v>&lt;use href="#csharp" width="140" height="140" x="704" y="200"/&gt;</v>
      </c>
      <c r="AU9" t="str">
        <f t="shared" si="23"/>
        <v>&lt;use href="#gizmo" width="140" height="140" x="770" y="135"/&gt;</v>
      </c>
    </row>
    <row r="10" spans="1:47" ht="18" x14ac:dyDescent="0.25">
      <c r="A10" t="s">
        <v>22</v>
      </c>
      <c r="B10">
        <v>1</v>
      </c>
      <c r="D10">
        <v>1</v>
      </c>
      <c r="E10">
        <v>1</v>
      </c>
      <c r="F10">
        <v>1</v>
      </c>
      <c r="G10">
        <v>1</v>
      </c>
      <c r="H10" s="6"/>
      <c r="I10" s="6"/>
      <c r="J10" s="6"/>
      <c r="K10" s="6"/>
      <c r="M10" s="6"/>
      <c r="N10" s="6"/>
      <c r="Q10" s="6"/>
      <c r="R10">
        <v>1</v>
      </c>
      <c r="S10">
        <v>1</v>
      </c>
      <c r="V10" t="str">
        <f>IFERROR(VLOOKUP(W10,'Standard Fingering'!$W$2:$X$40,2,0),IFERROR(VLOOKUP(W10,W$2:X9,2,0),"YES"))</f>
        <v>YES</v>
      </c>
      <c r="W10">
        <f>IF(COUNTA(C10:U10)&gt;0,SUMPRODUCT(C10:U10,'Standard Fingering'!C$2:U$2),"")</f>
        <v>6965</v>
      </c>
      <c r="X10" s="7" t="str">
        <f t="shared" si="0"/>
        <v>1B35</v>
      </c>
      <c r="Y10" s="7" t="str">
        <f t="shared" si="1"/>
        <v>0x1B35</v>
      </c>
      <c r="Z10" s="8" t="str">
        <f t="shared" si="2"/>
        <v>ᬵ</v>
      </c>
      <c r="AA10" s="7" t="str">
        <f t="shared" si="3"/>
        <v xml:space="preserve">    "0x1B35":_x000D_      filename: "fingering.svg"_x000D_      element: "0x1B35"_x000D_</v>
      </c>
      <c r="AB10" s="7" t="str">
        <f t="shared" si="4"/>
        <v>&lt;use id="0x1B35" href="#glyph-6965"/&gt;</v>
      </c>
      <c r="AC10" t="str">
        <f t="shared" si="5"/>
        <v>&lt;symbol id="glyph-6965" viewBox="0 0 1000 1000"&gt;&lt;use href="#bflat" width="140" height="140" x="40" y="230"/&gt;&lt;use href="#b-pressed" width="140" height="140" x="100" y="260"/&gt;&lt;use href="#c-pressed" width="100" height="100" x="5" y="110"/&gt;&lt;use href="#a-pressed" width="140" height="140" x="90" y="90"/&gt;&lt;use href="#g-pressed"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href="#f" width="140" height="140" x="350" y="90"/&gt;&lt;use href="#e" width="140" height="140" x="450" y="90"/&gt;&lt;use href="#d" width="140" height="140" x="550" y="90"/&gt;&lt;use href="#dsharp" width="140" height="140" x="650" y="140"/&gt;&lt;use href="#b-roller-pressed" width="140" height="140" x="700" y="135"/&gt;&lt;use href="#c-roller-pressed" width="140" height="140" x="700" y="165"/&gt;&lt;use href="#csharp" width="140" height="140" x="704" y="200"/&gt;&lt;use href="#gizmo" width="140" height="140" x="770" y="135"/&gt;&lt;/symbol&gt;</v>
      </c>
      <c r="AD10" t="str">
        <f t="shared" si="6"/>
        <v>&lt;use href="#bflat" width="140" height="140" x="40" y="230"/&gt;</v>
      </c>
      <c r="AE10" t="str">
        <f t="shared" si="7"/>
        <v>&lt;use href="#b-pressed" width="140" height="140" x="100" y="260"/&gt;</v>
      </c>
      <c r="AF10" t="str">
        <f t="shared" si="8"/>
        <v>&lt;use href="#c-pressed" width="100" height="100" x="5" y="110"/&gt;</v>
      </c>
      <c r="AG10" t="str">
        <f t="shared" si="9"/>
        <v>&lt;use href="#a-pressed" width="140" height="140" x="90" y="90"/&gt;</v>
      </c>
      <c r="AH10" t="str">
        <f t="shared" si="10"/>
        <v>&lt;use href="#g-pressed" width="140" height="140" x="190" y="70"/&gt;</v>
      </c>
      <c r="AI10" t="str">
        <f t="shared" si="11"/>
        <v>&lt;use href="#gsharp" width="140" height="140" x="250" y="50"/&gt;</v>
      </c>
      <c r="AJ10" t="str">
        <f t="shared" si="12"/>
        <v>&lt;use href="#separator" width="140" height="140" x="350" y="116"/&gt;</v>
      </c>
      <c r="AK10" t="str">
        <f t="shared" si="13"/>
        <v>&lt;use href="#bflat-lever" width="140" height="140" x="350" y="230"/&gt;</v>
      </c>
      <c r="AL10" t="str">
        <f t="shared" si="14"/>
        <v>&lt;use href="#d-trill" width="140" height="140" x="458" y="180"/&gt;</v>
      </c>
      <c r="AM10" t="str">
        <f t="shared" si="15"/>
        <v>&lt;use href="#dsharp-trill" width="140" height="140" x="558" y="180"/&gt;</v>
      </c>
      <c r="AN10" t="str">
        <f t="shared" si="16"/>
        <v>&lt;use href="#f" width="140" height="140" x="350" y="90"/&gt;</v>
      </c>
      <c r="AO10" t="str">
        <f t="shared" si="17"/>
        <v>&lt;use href="#e" width="140" height="140" x="450" y="90"/&gt;</v>
      </c>
      <c r="AP10" t="str">
        <f t="shared" si="18"/>
        <v>&lt;use href="#d" width="140" height="140" x="550" y="90"/&gt;</v>
      </c>
      <c r="AQ10" t="str">
        <f t="shared" si="19"/>
        <v>&lt;use href="#dsharp" width="140" height="140" x="650" y="140"/&gt;</v>
      </c>
      <c r="AR10" t="str">
        <f t="shared" si="20"/>
        <v>&lt;use href="#b-roller-pressed" width="140" height="140" x="700" y="135"/&gt;</v>
      </c>
      <c r="AS10" t="str">
        <f t="shared" si="21"/>
        <v>&lt;use href="#c-roller-pressed" width="140" height="140" x="700" y="165"/&gt;</v>
      </c>
      <c r="AT10" t="str">
        <f t="shared" si="22"/>
        <v>&lt;use href="#csharp" width="140" height="140" x="704" y="200"/&gt;</v>
      </c>
      <c r="AU10" t="str">
        <f t="shared" si="23"/>
        <v>&lt;use href="#gizmo" width="140" height="140" x="770" y="135"/&gt;</v>
      </c>
    </row>
    <row r="11" spans="1:47" ht="18" x14ac:dyDescent="0.25">
      <c r="A11" t="s">
        <v>120</v>
      </c>
      <c r="B11">
        <v>1</v>
      </c>
      <c r="D11">
        <v>1</v>
      </c>
      <c r="E11">
        <v>1</v>
      </c>
      <c r="F11">
        <v>1</v>
      </c>
      <c r="G11">
        <v>1</v>
      </c>
      <c r="H11" s="6">
        <v>1</v>
      </c>
      <c r="I11" s="6"/>
      <c r="J11" s="6"/>
      <c r="K11" s="6"/>
      <c r="M11" s="6"/>
      <c r="N11" s="6"/>
      <c r="Q11" s="6"/>
      <c r="T11">
        <v>1</v>
      </c>
      <c r="U11">
        <v>1</v>
      </c>
      <c r="V11" t="str">
        <f>IFERROR(VLOOKUP(W11,'Standard Fingering'!$W$2:$X$40,2,0),IFERROR(VLOOKUP(W11,W$2:X10,2,0),"YES"))</f>
        <v>YES</v>
      </c>
      <c r="W11">
        <f>IF(COUNTA(C11:U11)&gt;0,SUMPRODUCT(C11:U11,'Standard Fingering'!C$2:U$2),"")</f>
        <v>8069</v>
      </c>
      <c r="X11" s="7" t="str">
        <f t="shared" si="0"/>
        <v>1F85</v>
      </c>
      <c r="Y11" s="7" t="str">
        <f t="shared" si="1"/>
        <v>0x1F85</v>
      </c>
      <c r="Z11" s="8" t="str">
        <f t="shared" si="2"/>
        <v>ᾅ</v>
      </c>
      <c r="AA11" s="7" t="str">
        <f t="shared" si="3"/>
        <v xml:space="preserve">    "0x1F85":_x000D_      filename: "fingering.svg"_x000D_      element: "0x1F85"_x000D_</v>
      </c>
      <c r="AB11" s="7" t="str">
        <f t="shared" si="4"/>
        <v>&lt;use id="0x1F85" href="#glyph-8069"/&gt;</v>
      </c>
      <c r="AC11" t="str">
        <f t="shared" si="5"/>
        <v>&lt;symbol id="glyph-8069" viewBox="0 0 1000 1000"&gt;&lt;use href="#bflat" width="140" height="140" x="40" y="230"/&gt;&lt;use href="#b-pressed" width="140" height="140" x="100" y="260"/&gt;&lt;use href="#c-pressed" width="100" height="100" x="5" y="110"/&gt;&lt;use href="#a-pressed" width="140" height="140" x="90" y="90"/&gt;&lt;use href="#g-pressed" width="140" height="140" x="190" y="70"/&gt;&lt;use href="#gsharp-pressed"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href="#f" width="140" height="140" x="350" y="90"/&gt;&lt;use href="#e" width="140" height="140" x="450" y="90"/&gt;&lt;use href="#d" width="140" height="140" x="550" y="90"/&gt;&lt;use href="#dsharp" width="140" height="140" x="650" y="140"/&gt;&lt;use href="#b-roller" width="140" height="140" x="700" y="135"/&gt;&lt;use href="#c-roller" width="140" height="140" x="700" y="165"/&gt;&lt;use href="#csharp-pressed" width="140" height="140" x="704" y="200"/&gt;&lt;use href="#gizmo-pressed" width="140" height="140" x="770" y="135"/&gt;&lt;/symbol&gt;</v>
      </c>
      <c r="AD11" t="str">
        <f t="shared" si="6"/>
        <v>&lt;use href="#bflat" width="140" height="140" x="40" y="230"/&gt;</v>
      </c>
      <c r="AE11" t="str">
        <f t="shared" si="7"/>
        <v>&lt;use href="#b-pressed" width="140" height="140" x="100" y="260"/&gt;</v>
      </c>
      <c r="AF11" t="str">
        <f t="shared" si="8"/>
        <v>&lt;use href="#c-pressed" width="100" height="100" x="5" y="110"/&gt;</v>
      </c>
      <c r="AG11" t="str">
        <f t="shared" si="9"/>
        <v>&lt;use href="#a-pressed" width="140" height="140" x="90" y="90"/&gt;</v>
      </c>
      <c r="AH11" t="str">
        <f t="shared" si="10"/>
        <v>&lt;use href="#g-pressed" width="140" height="140" x="190" y="70"/&gt;</v>
      </c>
      <c r="AI11" t="str">
        <f t="shared" si="11"/>
        <v>&lt;use href="#gsharp-pressed" width="140" height="140" x="250" y="50"/&gt;</v>
      </c>
      <c r="AJ11" t="str">
        <f t="shared" si="12"/>
        <v>&lt;use href="#separator" width="140" height="140" x="350" y="116"/&gt;</v>
      </c>
      <c r="AK11" t="str">
        <f t="shared" si="13"/>
        <v>&lt;use href="#bflat-lever" width="140" height="140" x="350" y="230"/&gt;</v>
      </c>
      <c r="AL11" t="str">
        <f t="shared" si="14"/>
        <v>&lt;use href="#d-trill" width="140" height="140" x="458" y="180"/&gt;</v>
      </c>
      <c r="AM11" t="str">
        <f t="shared" si="15"/>
        <v>&lt;use href="#dsharp-trill" width="140" height="140" x="558" y="180"/&gt;</v>
      </c>
      <c r="AN11" t="str">
        <f t="shared" si="16"/>
        <v>&lt;use href="#f" width="140" height="140" x="350" y="90"/&gt;</v>
      </c>
      <c r="AO11" t="str">
        <f t="shared" si="17"/>
        <v>&lt;use href="#e" width="140" height="140" x="450" y="90"/&gt;</v>
      </c>
      <c r="AP11" t="str">
        <f t="shared" si="18"/>
        <v>&lt;use href="#d" width="140" height="140" x="550" y="90"/&gt;</v>
      </c>
      <c r="AQ11" t="str">
        <f t="shared" si="19"/>
        <v>&lt;use href="#dsharp" width="140" height="140" x="650" y="140"/&gt;</v>
      </c>
      <c r="AR11" t="str">
        <f t="shared" si="20"/>
        <v>&lt;use href="#b-roller" width="140" height="140" x="700" y="135"/&gt;</v>
      </c>
      <c r="AS11" t="str">
        <f t="shared" si="21"/>
        <v>&lt;use href="#c-roller" width="140" height="140" x="700" y="165"/&gt;</v>
      </c>
      <c r="AT11" t="str">
        <f t="shared" si="22"/>
        <v>&lt;use href="#csharp-pressed" width="140" height="140" x="704" y="200"/&gt;</v>
      </c>
      <c r="AU11" t="str">
        <f t="shared" si="23"/>
        <v>&lt;use href="#gizmo-pressed" width="140" height="140" x="770" y="135"/&gt;</v>
      </c>
    </row>
    <row r="12" spans="1:47" ht="18" x14ac:dyDescent="0.25">
      <c r="A12" t="s">
        <v>28</v>
      </c>
      <c r="B12">
        <v>1</v>
      </c>
      <c r="D12">
        <v>1</v>
      </c>
      <c r="E12">
        <v>1</v>
      </c>
      <c r="F12">
        <v>1</v>
      </c>
      <c r="G12" s="6"/>
      <c r="H12">
        <v>1</v>
      </c>
      <c r="I12" s="6"/>
      <c r="J12" s="6"/>
      <c r="N12">
        <v>1</v>
      </c>
      <c r="O12" s="6"/>
      <c r="P12">
        <v>1</v>
      </c>
      <c r="Q12" s="6">
        <v>1</v>
      </c>
      <c r="V12" t="str">
        <f>IFERROR(VLOOKUP(W12,'Standard Fingering'!$W$2:$X$40,2,0),IFERROR(VLOOKUP(W12,W$2:X11,2,0),"YES"))</f>
        <v>YES</v>
      </c>
      <c r="W12">
        <f>IF(COUNTA(C12:U12)&gt;0,SUMPRODUCT(C12:U12,'Standard Fingering'!C$2:U$2),"")</f>
        <v>7780</v>
      </c>
      <c r="X12" s="7" t="str">
        <f t="shared" si="0"/>
        <v>1E64</v>
      </c>
      <c r="Y12" s="7" t="str">
        <f t="shared" si="1"/>
        <v>0x1E64</v>
      </c>
      <c r="Z12" s="8" t="str">
        <f t="shared" si="2"/>
        <v>Ṥ</v>
      </c>
      <c r="AA12" s="7" t="str">
        <f t="shared" si="3"/>
        <v xml:space="preserve">    "0x1E64":_x000D_      filename: "fingering.svg"_x000D_      element: "0x1E64"_x000D_</v>
      </c>
      <c r="AB12" s="7" t="str">
        <f t="shared" si="4"/>
        <v>&lt;use id="0x1E64" href="#glyph-7780"/&gt;</v>
      </c>
      <c r="AC12" t="str">
        <f t="shared" si="5"/>
        <v>&lt;symbol id="glyph-7780" viewBox="0 0 1000 1000"&gt;&lt;use href="#bflat" width="140" height="140" x="40" y="230"/&gt;&lt;use href="#b-pressed" width="140" height="140" x="100" y="260"/&gt;&lt;use href="#c-pressed" width="100" height="100" x="5" y="110"/&gt;&lt;use href="#a-pressed" width="140" height="140" x="90" y="90"/&gt;&lt;use href="#g" width="140" height="140" x="190" y="70"/&gt;&lt;use href="#gsharp-pressed"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href="#f-pressed" width="140" height="140" x="350" y="90"/&gt;&lt;use href="#e" width="140" height="140" x="450" y="90"/&gt;&lt;use href="#d-pressed" width="140" height="140" x="550" y="90"/&gt;&lt;use href="#dsharp-pressed" width="140" height="140" x="650" y="140"/&gt;&lt;use href="#b-roller" width="140" height="140" x="700" y="135"/&gt;&lt;use href="#c-roller" width="140" height="140" x="700" y="165"/&gt;&lt;use href="#csharp" width="140" height="140" x="704" y="200"/&gt;&lt;use href="#gizmo" width="140" height="140" x="770" y="135"/&gt;&lt;/symbol&gt;</v>
      </c>
      <c r="AD12" t="str">
        <f t="shared" si="6"/>
        <v>&lt;use href="#bflat" width="140" height="140" x="40" y="230"/&gt;</v>
      </c>
      <c r="AE12" t="str">
        <f t="shared" si="7"/>
        <v>&lt;use href="#b-pressed" width="140" height="140" x="100" y="260"/&gt;</v>
      </c>
      <c r="AF12" t="str">
        <f t="shared" si="8"/>
        <v>&lt;use href="#c-pressed" width="100" height="100" x="5" y="110"/&gt;</v>
      </c>
      <c r="AG12" t="str">
        <f t="shared" si="9"/>
        <v>&lt;use href="#a-pressed" width="140" height="140" x="90" y="90"/&gt;</v>
      </c>
      <c r="AH12" t="str">
        <f t="shared" si="10"/>
        <v>&lt;use href="#g" width="140" height="140" x="190" y="70"/&gt;</v>
      </c>
      <c r="AI12" t="str">
        <f t="shared" si="11"/>
        <v>&lt;use href="#gsharp-pressed" width="140" height="140" x="250" y="50"/&gt;</v>
      </c>
      <c r="AJ12" t="str">
        <f t="shared" si="12"/>
        <v>&lt;use href="#separator" width="140" height="140" x="350" y="116"/&gt;</v>
      </c>
      <c r="AK12" t="str">
        <f t="shared" si="13"/>
        <v>&lt;use href="#bflat-lever" width="140" height="140" x="350" y="230"/&gt;</v>
      </c>
      <c r="AL12" t="str">
        <f t="shared" si="14"/>
        <v>&lt;use href="#d-trill" width="140" height="140" x="458" y="180"/&gt;</v>
      </c>
      <c r="AM12" t="str">
        <f t="shared" si="15"/>
        <v>&lt;use href="#dsharp-trill" width="140" height="140" x="558" y="180"/&gt;</v>
      </c>
      <c r="AN12" t="str">
        <f t="shared" si="16"/>
        <v>&lt;use href="#f-pressed" width="140" height="140" x="350" y="90"/&gt;</v>
      </c>
      <c r="AO12" t="str">
        <f t="shared" si="17"/>
        <v>&lt;use href="#e" width="140" height="140" x="450" y="90"/&gt;</v>
      </c>
      <c r="AP12" t="str">
        <f t="shared" si="18"/>
        <v>&lt;use href="#d-pressed" width="140" height="140" x="550" y="90"/&gt;</v>
      </c>
      <c r="AQ12" t="str">
        <f t="shared" si="19"/>
        <v>&lt;use href="#dsharp-pressed" width="140" height="140" x="650" y="140"/&gt;</v>
      </c>
      <c r="AR12" t="str">
        <f t="shared" si="20"/>
        <v>&lt;use href="#b-roller" width="140" height="140" x="700" y="135"/&gt;</v>
      </c>
      <c r="AS12" t="str">
        <f t="shared" si="21"/>
        <v>&lt;use href="#c-roller" width="140" height="140" x="700" y="165"/&gt;</v>
      </c>
      <c r="AT12" t="str">
        <f t="shared" si="22"/>
        <v>&lt;use href="#csharp" width="140" height="140" x="704" y="200"/&gt;</v>
      </c>
      <c r="AU12" t="str">
        <f t="shared" si="23"/>
        <v>&lt;use href="#gizmo" width="140" height="140" x="770" y="135"/&gt;</v>
      </c>
    </row>
    <row r="13" spans="1:47" ht="18" x14ac:dyDescent="0.25">
      <c r="A13" t="s">
        <v>121</v>
      </c>
      <c r="B13">
        <v>1</v>
      </c>
      <c r="C13">
        <v>1</v>
      </c>
      <c r="E13">
        <v>1</v>
      </c>
      <c r="F13" s="6"/>
      <c r="G13" s="6"/>
      <c r="H13" s="6"/>
      <c r="I13" s="6"/>
      <c r="J13" s="6"/>
      <c r="O13" s="6"/>
      <c r="P13" s="6"/>
      <c r="Q13" s="6">
        <v>1</v>
      </c>
      <c r="V13" t="str">
        <f>IFERROR(VLOOKUP(W13,'Standard Fingering'!$W$2:$X$40,2,0),IFERROR(VLOOKUP(W13,W$2:X12,2,0),"YES"))</f>
        <v>YES</v>
      </c>
      <c r="W13">
        <f>IF(COUNTA(C13:U13)&gt;0,SUMPRODUCT(C13:U13,'Standard Fingering'!C$2:U$2),"")</f>
        <v>3954</v>
      </c>
      <c r="X13" s="7" t="str">
        <f t="shared" si="0"/>
        <v>F72</v>
      </c>
      <c r="Y13" s="7" t="str">
        <f t="shared" si="1"/>
        <v>0x0F72</v>
      </c>
      <c r="Z13" s="8" t="str">
        <f t="shared" si="2"/>
        <v>ི</v>
      </c>
      <c r="AA13" s="7" t="str">
        <f t="shared" si="3"/>
        <v xml:space="preserve">    "0x0F72":_x000D_      filename: "fingering.svg"_x000D_      element: "0x0F72"_x000D_</v>
      </c>
      <c r="AB13" s="7" t="str">
        <f t="shared" si="4"/>
        <v>&lt;use id="0x0F72" href="#glyph-3954"/&gt;</v>
      </c>
      <c r="AC13" t="str">
        <f t="shared" si="5"/>
        <v>&lt;symbol id="glyph-3954" viewBox="0 0 1000 1000"&gt;&lt;use href="#bflat-pressed" width="140" height="140" x="40" y="230"/&gt;&lt;use href="#b" width="140" height="140" x="100" y="260"/&gt;&lt;use href="#c-pressed" width="100" height="100" x="5" y="110"/&gt;&lt;use href="#a" width="140" height="140" x="90" y="90"/&gt;&lt;use href="#g"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href="#f" width="140" height="140" x="350" y="90"/&gt;&lt;use href="#e" width="140" height="140" x="450" y="90"/&gt;&lt;use href="#d" width="140" height="140" x="550" y="90"/&gt;&lt;use href="#dsharp-pressed" width="140" height="140" x="650" y="140"/&gt;&lt;use href="#b-roller" width="140" height="140" x="700" y="135"/&gt;&lt;use href="#c-roller" width="140" height="140" x="700" y="165"/&gt;&lt;use href="#csharp" width="140" height="140" x="704" y="200"/&gt;&lt;use href="#gizmo" width="140" height="140" x="770" y="135"/&gt;&lt;/symbol&gt;</v>
      </c>
      <c r="AD13" t="str">
        <f t="shared" si="6"/>
        <v>&lt;use href="#bflat-pressed" width="140" height="140" x="40" y="230"/&gt;</v>
      </c>
      <c r="AE13" t="str">
        <f t="shared" si="7"/>
        <v>&lt;use href="#b" width="140" height="140" x="100" y="260"/&gt;</v>
      </c>
      <c r="AF13" t="str">
        <f t="shared" si="8"/>
        <v>&lt;use href="#c-pressed" width="100" height="100" x="5" y="110"/&gt;</v>
      </c>
      <c r="AG13" t="str">
        <f t="shared" si="9"/>
        <v>&lt;use href="#a" width="140" height="140" x="90" y="90"/&gt;</v>
      </c>
      <c r="AH13" t="str">
        <f t="shared" si="10"/>
        <v>&lt;use href="#g" width="140" height="140" x="190" y="70"/&gt;</v>
      </c>
      <c r="AI13" t="str">
        <f t="shared" si="11"/>
        <v>&lt;use href="#gsharp" width="140" height="140" x="250" y="50"/&gt;</v>
      </c>
      <c r="AJ13" t="str">
        <f t="shared" si="12"/>
        <v>&lt;use href="#separator" width="140" height="140" x="350" y="116"/&gt;</v>
      </c>
      <c r="AK13" t="str">
        <f t="shared" si="13"/>
        <v>&lt;use href="#bflat-lever" width="140" height="140" x="350" y="230"/&gt;</v>
      </c>
      <c r="AL13" t="str">
        <f t="shared" si="14"/>
        <v>&lt;use href="#d-trill" width="140" height="140" x="458" y="180"/&gt;</v>
      </c>
      <c r="AM13" t="str">
        <f t="shared" si="15"/>
        <v>&lt;use href="#dsharp-trill" width="140" height="140" x="558" y="180"/&gt;</v>
      </c>
      <c r="AN13" t="str">
        <f t="shared" si="16"/>
        <v>&lt;use href="#f" width="140" height="140" x="350" y="90"/&gt;</v>
      </c>
      <c r="AO13" t="str">
        <f t="shared" si="17"/>
        <v>&lt;use href="#e" width="140" height="140" x="450" y="90"/&gt;</v>
      </c>
      <c r="AP13" t="str">
        <f t="shared" si="18"/>
        <v>&lt;use href="#d" width="140" height="140" x="550" y="90"/&gt;</v>
      </c>
      <c r="AQ13" t="str">
        <f t="shared" si="19"/>
        <v>&lt;use href="#dsharp-pressed" width="140" height="140" x="650" y="140"/&gt;</v>
      </c>
      <c r="AR13" t="str">
        <f t="shared" si="20"/>
        <v>&lt;use href="#b-roller" width="140" height="140" x="700" y="135"/&gt;</v>
      </c>
      <c r="AS13" t="str">
        <f t="shared" si="21"/>
        <v>&lt;use href="#c-roller" width="140" height="140" x="700" y="165"/&gt;</v>
      </c>
      <c r="AT13" t="str">
        <f t="shared" si="22"/>
        <v>&lt;use href="#csharp" width="140" height="140" x="704" y="200"/&gt;</v>
      </c>
      <c r="AU13" t="str">
        <f t="shared" si="23"/>
        <v>&lt;use href="#gizmo" width="140" height="140" x="770" y="135"/&gt;</v>
      </c>
    </row>
    <row r="14" spans="1:47" ht="18" x14ac:dyDescent="0.25">
      <c r="A14" t="s">
        <v>21</v>
      </c>
      <c r="B14">
        <v>1</v>
      </c>
      <c r="D14">
        <v>1</v>
      </c>
      <c r="E14" s="6">
        <v>1</v>
      </c>
      <c r="G14" s="6">
        <v>1</v>
      </c>
      <c r="H14" s="6"/>
      <c r="I14" s="6"/>
      <c r="J14" s="6"/>
      <c r="O14" s="6"/>
      <c r="P14" s="6"/>
      <c r="Q14" s="6">
        <v>1</v>
      </c>
      <c r="R14">
        <v>1</v>
      </c>
      <c r="S14">
        <v>1</v>
      </c>
      <c r="V14" t="str">
        <f>IFERROR(VLOOKUP(W14,'Standard Fingering'!$W$2:$X$40,2,0),IFERROR(VLOOKUP(W14,W$2:X13,2,0),"YES"))</f>
        <v>YES</v>
      </c>
      <c r="W14">
        <f>IF(COUNTA(C14:U14)&gt;0,SUMPRODUCT(C14:U14,'Standard Fingering'!C$2:U$2),"")</f>
        <v>5846</v>
      </c>
      <c r="X14" s="7" t="str">
        <f t="shared" si="0"/>
        <v>16D6</v>
      </c>
      <c r="Y14" s="7" t="str">
        <f t="shared" si="1"/>
        <v>0x16D6</v>
      </c>
      <c r="Z14" s="8" t="str">
        <f t="shared" si="2"/>
        <v>ᛖ</v>
      </c>
      <c r="AA14" s="7" t="str">
        <f t="shared" si="3"/>
        <v xml:space="preserve">    "0x16D6":_x000D_      filename: "fingering.svg"_x000D_      element: "0x16D6"_x000D_</v>
      </c>
      <c r="AB14" s="7" t="str">
        <f t="shared" si="4"/>
        <v>&lt;use id="0x16D6" href="#glyph-5846"/&gt;</v>
      </c>
      <c r="AC14" t="str">
        <f t="shared" si="5"/>
        <v>&lt;symbol id="glyph-5846" viewBox="0 0 1000 1000"&gt;&lt;use href="#bflat" width="140" height="140" x="40" y="230"/&gt;&lt;use href="#b-pressed" width="140" height="140" x="100" y="260"/&gt;&lt;use href="#c-pressed" width="100" height="100" x="5" y="110"/&gt;&lt;use href="#a" width="140" height="140" x="90" y="90"/&gt;&lt;use href="#g-pressed"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href="#f" width="140" height="140" x="350" y="90"/&gt;&lt;use href="#e" width="140" height="140" x="450" y="90"/&gt;&lt;use href="#d" width="140" height="140" x="550" y="90"/&gt;&lt;use href="#dsharp-pressed" width="140" height="140" x="650" y="140"/&gt;&lt;use href="#b-roller-pressed" width="140" height="140" x="700" y="135"/&gt;&lt;use href="#c-roller-pressed" width="140" height="140" x="700" y="165"/&gt;&lt;use href="#csharp" width="140" height="140" x="704" y="200"/&gt;&lt;use href="#gizmo" width="140" height="140" x="770" y="135"/&gt;&lt;/symbol&gt;</v>
      </c>
      <c r="AD14" t="str">
        <f t="shared" si="6"/>
        <v>&lt;use href="#bflat" width="140" height="140" x="40" y="230"/&gt;</v>
      </c>
      <c r="AE14" t="str">
        <f t="shared" si="7"/>
        <v>&lt;use href="#b-pressed" width="140" height="140" x="100" y="260"/&gt;</v>
      </c>
      <c r="AF14" t="str">
        <f t="shared" si="8"/>
        <v>&lt;use href="#c-pressed" width="100" height="100" x="5" y="110"/&gt;</v>
      </c>
      <c r="AG14" t="str">
        <f t="shared" si="9"/>
        <v>&lt;use href="#a" width="140" height="140" x="90" y="90"/&gt;</v>
      </c>
      <c r="AH14" t="str">
        <f t="shared" si="10"/>
        <v>&lt;use href="#g-pressed" width="140" height="140" x="190" y="70"/&gt;</v>
      </c>
      <c r="AI14" t="str">
        <f t="shared" si="11"/>
        <v>&lt;use href="#gsharp" width="140" height="140" x="250" y="50"/&gt;</v>
      </c>
      <c r="AJ14" t="str">
        <f t="shared" si="12"/>
        <v>&lt;use href="#separator" width="140" height="140" x="350" y="116"/&gt;</v>
      </c>
      <c r="AK14" t="str">
        <f t="shared" si="13"/>
        <v>&lt;use href="#bflat-lever" width="140" height="140" x="350" y="230"/&gt;</v>
      </c>
      <c r="AL14" t="str">
        <f t="shared" si="14"/>
        <v>&lt;use href="#d-trill" width="140" height="140" x="458" y="180"/&gt;</v>
      </c>
      <c r="AM14" t="str">
        <f t="shared" si="15"/>
        <v>&lt;use href="#dsharp-trill" width="140" height="140" x="558" y="180"/&gt;</v>
      </c>
      <c r="AN14" t="str">
        <f t="shared" si="16"/>
        <v>&lt;use href="#f" width="140" height="140" x="350" y="90"/&gt;</v>
      </c>
      <c r="AO14" t="str">
        <f t="shared" si="17"/>
        <v>&lt;use href="#e" width="140" height="140" x="450" y="90"/&gt;</v>
      </c>
      <c r="AP14" t="str">
        <f t="shared" si="18"/>
        <v>&lt;use href="#d" width="140" height="140" x="550" y="90"/&gt;</v>
      </c>
      <c r="AQ14" t="str">
        <f t="shared" si="19"/>
        <v>&lt;use href="#dsharp-pressed" width="140" height="140" x="650" y="140"/&gt;</v>
      </c>
      <c r="AR14" t="str">
        <f t="shared" si="20"/>
        <v>&lt;use href="#b-roller-pressed" width="140" height="140" x="700" y="135"/&gt;</v>
      </c>
      <c r="AS14" t="str">
        <f t="shared" si="21"/>
        <v>&lt;use href="#c-roller-pressed" width="140" height="140" x="700" y="165"/&gt;</v>
      </c>
      <c r="AT14" t="str">
        <f t="shared" si="22"/>
        <v>&lt;use href="#csharp" width="140" height="140" x="704" y="200"/&gt;</v>
      </c>
      <c r="AU14" t="str">
        <f t="shared" si="23"/>
        <v>&lt;use href="#gizmo" width="140" height="140" x="770" y="135"/&gt;</v>
      </c>
    </row>
    <row r="15" spans="1:47" ht="18" x14ac:dyDescent="0.25">
      <c r="A15" t="s">
        <v>27</v>
      </c>
      <c r="B15">
        <v>1</v>
      </c>
      <c r="E15">
        <v>1</v>
      </c>
      <c r="F15">
        <v>1</v>
      </c>
      <c r="G15">
        <v>1</v>
      </c>
      <c r="N15">
        <v>1</v>
      </c>
      <c r="O15">
        <v>1</v>
      </c>
      <c r="P15">
        <v>1</v>
      </c>
      <c r="S15">
        <v>1</v>
      </c>
      <c r="T15">
        <v>1</v>
      </c>
      <c r="V15" t="str">
        <f>IFERROR(VLOOKUP(W15,'Standard Fingering'!$W$2:$X$40,2,0),IFERROR(VLOOKUP(W15,W$2:X14,2,0),"YES"))</f>
        <v>YES</v>
      </c>
      <c r="W15">
        <f>IF(COUNTA(C15:U15)&gt;0,SUMPRODUCT(C15:U15,'Standard Fingering'!C$2:U$2),"")</f>
        <v>6792</v>
      </c>
      <c r="X15" s="7" t="str">
        <f t="shared" si="0"/>
        <v>1A88</v>
      </c>
      <c r="Y15" s="7" t="str">
        <f t="shared" si="1"/>
        <v>0x1A88</v>
      </c>
      <c r="Z15" s="8" t="str">
        <f t="shared" si="2"/>
        <v>᪈</v>
      </c>
      <c r="AA15" s="7" t="str">
        <f t="shared" si="3"/>
        <v xml:space="preserve">    "0x1A88":_x000D_      filename: "fingering.svg"_x000D_      element: "0x1A88"_x000D_</v>
      </c>
      <c r="AB15" s="7" t="str">
        <f t="shared" si="4"/>
        <v>&lt;use id="0x1A88" href="#glyph-6792"/&gt;</v>
      </c>
      <c r="AC15" t="str">
        <f t="shared" si="5"/>
        <v>&lt;symbol id="glyph-6792" viewBox="0 0 1000 1000"&gt;&lt;use href="#bflat" width="140" height="140" x="40" y="230"/&gt;&lt;use href="#b" width="140" height="140" x="100" y="260"/&gt;&lt;use href="#c-pressed" width="100" height="100" x="5" y="110"/&gt;&lt;use href="#a-pressed" width="140" height="140" x="90" y="90"/&gt;&lt;use href="#g-pressed"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href="#f-pressed" width="140" height="140" x="350" y="90"/&gt;&lt;use href="#e-pressed" width="140" height="140" x="450" y="90"/&gt;&lt;use href="#d-pressed" width="140" height="140" x="550" y="90"/&gt;&lt;use href="#dsharp" width="140" height="140" x="650" y="140"/&gt;&lt;use href="#b-roller" width="140" height="140" x="700" y="135"/&gt;&lt;use href="#c-roller-pressed" width="140" height="140" x="700" y="165"/&gt;&lt;use href="#csharp-pressed" width="140" height="140" x="704" y="200"/&gt;&lt;use href="#gizmo" width="140" height="140" x="770" y="135"/&gt;&lt;/symbol&gt;</v>
      </c>
      <c r="AD15" t="str">
        <f t="shared" si="6"/>
        <v>&lt;use href="#bflat" width="140" height="140" x="40" y="230"/&gt;</v>
      </c>
      <c r="AE15" t="str">
        <f t="shared" si="7"/>
        <v>&lt;use href="#b" width="140" height="140" x="100" y="260"/&gt;</v>
      </c>
      <c r="AF15" t="str">
        <f t="shared" si="8"/>
        <v>&lt;use href="#c-pressed" width="100" height="100" x="5" y="110"/&gt;</v>
      </c>
      <c r="AG15" t="str">
        <f t="shared" si="9"/>
        <v>&lt;use href="#a-pressed" width="140" height="140" x="90" y="90"/&gt;</v>
      </c>
      <c r="AH15" t="str">
        <f t="shared" si="10"/>
        <v>&lt;use href="#g-pressed" width="140" height="140" x="190" y="70"/&gt;</v>
      </c>
      <c r="AI15" t="str">
        <f t="shared" si="11"/>
        <v>&lt;use href="#gsharp" width="140" height="140" x="250" y="50"/&gt;</v>
      </c>
      <c r="AJ15" t="str">
        <f t="shared" si="12"/>
        <v>&lt;use href="#separator" width="140" height="140" x="350" y="116"/&gt;</v>
      </c>
      <c r="AK15" t="str">
        <f t="shared" si="13"/>
        <v>&lt;use href="#bflat-lever" width="140" height="140" x="350" y="230"/&gt;</v>
      </c>
      <c r="AL15" t="str">
        <f t="shared" si="14"/>
        <v>&lt;use href="#d-trill" width="140" height="140" x="458" y="180"/&gt;</v>
      </c>
      <c r="AM15" t="str">
        <f t="shared" si="15"/>
        <v>&lt;use href="#dsharp-trill" width="140" height="140" x="558" y="180"/&gt;</v>
      </c>
      <c r="AN15" t="str">
        <f t="shared" si="16"/>
        <v>&lt;use href="#f-pressed" width="140" height="140" x="350" y="90"/&gt;</v>
      </c>
      <c r="AO15" t="str">
        <f t="shared" si="17"/>
        <v>&lt;use href="#e-pressed" width="140" height="140" x="450" y="90"/&gt;</v>
      </c>
      <c r="AP15" t="str">
        <f t="shared" si="18"/>
        <v>&lt;use href="#d-pressed" width="140" height="140" x="550" y="90"/&gt;</v>
      </c>
      <c r="AQ15" t="str">
        <f t="shared" si="19"/>
        <v>&lt;use href="#dsharp" width="140" height="140" x="650" y="140"/&gt;</v>
      </c>
      <c r="AR15" t="str">
        <f t="shared" si="20"/>
        <v>&lt;use href="#b-roller" width="140" height="140" x="700" y="135"/&gt;</v>
      </c>
      <c r="AS15" t="str">
        <f t="shared" si="21"/>
        <v>&lt;use href="#c-roller-pressed" width="140" height="140" x="700" y="165"/&gt;</v>
      </c>
      <c r="AT15" t="str">
        <f t="shared" si="22"/>
        <v>&lt;use href="#csharp-pressed" width="140" height="140" x="704" y="200"/&gt;</v>
      </c>
      <c r="AU15" t="str">
        <f t="shared" si="23"/>
        <v>&lt;use href="#gizmo" width="140" height="140" x="770" y="135"/&gt;</v>
      </c>
    </row>
    <row r="16" spans="1:47" ht="18" x14ac:dyDescent="0.25">
      <c r="A16" t="s">
        <v>122</v>
      </c>
      <c r="B16">
        <v>1</v>
      </c>
      <c r="D16" s="6"/>
      <c r="E16" s="6"/>
      <c r="F16">
        <v>1</v>
      </c>
      <c r="G16">
        <v>1</v>
      </c>
      <c r="N16">
        <v>1</v>
      </c>
      <c r="O16">
        <v>1</v>
      </c>
      <c r="P16">
        <v>1</v>
      </c>
      <c r="T16">
        <v>1</v>
      </c>
      <c r="V16" t="str">
        <f>IFERROR(VLOOKUP(W16,'Standard Fingering'!$W$2:$X$40,2,0),IFERROR(VLOOKUP(W16,W$2:X15,2,0),"YES"))</f>
        <v>YES</v>
      </c>
      <c r="W16">
        <f>IF(COUNTA(C16:U16)&gt;0,SUMPRODUCT(C16:U16,'Standard Fingering'!C$2:U$2),"")</f>
        <v>4867</v>
      </c>
      <c r="X16" s="7" t="str">
        <f t="shared" si="0"/>
        <v>1303</v>
      </c>
      <c r="Y16" s="7" t="str">
        <f t="shared" si="1"/>
        <v>0x1303</v>
      </c>
      <c r="Z16" s="8" t="str">
        <f t="shared" si="2"/>
        <v>ጃ</v>
      </c>
      <c r="AA16" s="7" t="str">
        <f t="shared" si="3"/>
        <v xml:space="preserve">    "0x1303":_x000D_      filename: "fingering.svg"_x000D_      element: "0x1303"_x000D_</v>
      </c>
      <c r="AB16" s="7" t="str">
        <f t="shared" si="4"/>
        <v>&lt;use id="0x1303" href="#glyph-4867"/&gt;</v>
      </c>
      <c r="AC16" t="str">
        <f t="shared" si="5"/>
        <v>&lt;symbol id="glyph-4867" viewBox="0 0 1000 1000"&gt;&lt;use href="#bflat" width="140" height="140" x="40" y="230"/&gt;&lt;use href="#b" width="140" height="140" x="100" y="260"/&gt;&lt;use href="#c" width="100" height="100" x="5" y="110"/&gt;&lt;use href="#a-pressed" width="140" height="140" x="90" y="90"/&gt;&lt;use href="#g-pressed"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href="#f-pressed" width="140" height="140" x="350" y="90"/&gt;&lt;use href="#e-pressed" width="140" height="140" x="450" y="90"/&gt;&lt;use href="#d-pressed" width="140" height="140" x="550" y="90"/&gt;&lt;use href="#dsharp" width="140" height="140" x="650" y="140"/&gt;&lt;use href="#b-roller" width="140" height="140" x="700" y="135"/&gt;&lt;use href="#c-roller" width="140" height="140" x="700" y="165"/&gt;&lt;use href="#csharp-pressed" width="140" height="140" x="704" y="200"/&gt;&lt;use href="#gizmo" width="140" height="140" x="770" y="135"/&gt;&lt;/symbol&gt;</v>
      </c>
      <c r="AD16" t="str">
        <f t="shared" si="6"/>
        <v>&lt;use href="#bflat" width="140" height="140" x="40" y="230"/&gt;</v>
      </c>
      <c r="AE16" t="str">
        <f t="shared" si="7"/>
        <v>&lt;use href="#b" width="140" height="140" x="100" y="260"/&gt;</v>
      </c>
      <c r="AF16" t="str">
        <f t="shared" si="8"/>
        <v>&lt;use href="#c" width="100" height="100" x="5" y="110"/&gt;</v>
      </c>
      <c r="AG16" t="str">
        <f t="shared" si="9"/>
        <v>&lt;use href="#a-pressed" width="140" height="140" x="90" y="90"/&gt;</v>
      </c>
      <c r="AH16" t="str">
        <f t="shared" si="10"/>
        <v>&lt;use href="#g-pressed" width="140" height="140" x="190" y="70"/&gt;</v>
      </c>
      <c r="AI16" t="str">
        <f t="shared" si="11"/>
        <v>&lt;use href="#gsharp" width="140" height="140" x="250" y="50"/&gt;</v>
      </c>
      <c r="AJ16" t="str">
        <f t="shared" si="12"/>
        <v>&lt;use href="#separator" width="140" height="140" x="350" y="116"/&gt;</v>
      </c>
      <c r="AK16" t="str">
        <f t="shared" si="13"/>
        <v>&lt;use href="#bflat-lever" width="140" height="140" x="350" y="230"/&gt;</v>
      </c>
      <c r="AL16" t="str">
        <f t="shared" si="14"/>
        <v>&lt;use href="#d-trill" width="140" height="140" x="458" y="180"/&gt;</v>
      </c>
      <c r="AM16" t="str">
        <f t="shared" si="15"/>
        <v>&lt;use href="#dsharp-trill" width="140" height="140" x="558" y="180"/&gt;</v>
      </c>
      <c r="AN16" t="str">
        <f t="shared" si="16"/>
        <v>&lt;use href="#f-pressed" width="140" height="140" x="350" y="90"/&gt;</v>
      </c>
      <c r="AO16" t="str">
        <f t="shared" si="17"/>
        <v>&lt;use href="#e-pressed" width="140" height="140" x="450" y="90"/&gt;</v>
      </c>
      <c r="AP16" t="str">
        <f t="shared" si="18"/>
        <v>&lt;use href="#d-pressed" width="140" height="140" x="550" y="90"/&gt;</v>
      </c>
      <c r="AQ16" t="str">
        <f t="shared" si="19"/>
        <v>&lt;use href="#dsharp" width="140" height="140" x="650" y="140"/&gt;</v>
      </c>
      <c r="AR16" t="str">
        <f t="shared" si="20"/>
        <v>&lt;use href="#b-roller" width="140" height="140" x="700" y="135"/&gt;</v>
      </c>
      <c r="AS16" t="str">
        <f t="shared" si="21"/>
        <v>&lt;use href="#c-roller" width="140" height="140" x="700" y="165"/&gt;</v>
      </c>
      <c r="AT16" t="str">
        <f t="shared" si="22"/>
        <v>&lt;use href="#csharp-pressed" width="140" height="140" x="704" y="200"/&gt;</v>
      </c>
      <c r="AU16" t="str">
        <f t="shared" si="23"/>
        <v>&lt;use href="#gizmo" width="140" height="140" x="770" y="135"/&gt;</v>
      </c>
    </row>
    <row r="17" spans="1:47" ht="18" x14ac:dyDescent="0.25">
      <c r="A17" t="s">
        <v>20</v>
      </c>
      <c r="B17">
        <v>1</v>
      </c>
      <c r="E17">
        <v>1</v>
      </c>
      <c r="G17">
        <v>1</v>
      </c>
      <c r="L17">
        <v>1</v>
      </c>
      <c r="O17">
        <v>1</v>
      </c>
      <c r="P17">
        <v>1</v>
      </c>
      <c r="U17">
        <v>1</v>
      </c>
      <c r="V17" t="str">
        <f>IFERROR(VLOOKUP(W17,'Standard Fingering'!$W$2:$X$40,2,0),IFERROR(VLOOKUP(W17,W$2:X16,2,0),"YES"))</f>
        <v>YES</v>
      </c>
      <c r="W17">
        <f>IF(COUNTA(C17:U17)&gt;0,SUMPRODUCT(C17:U17,'Standard Fingering'!C$2:U$2),"")</f>
        <v>5155</v>
      </c>
      <c r="X17" s="7" t="str">
        <f t="shared" si="0"/>
        <v>1423</v>
      </c>
      <c r="Y17" s="7" t="str">
        <f t="shared" si="1"/>
        <v>0x1423</v>
      </c>
      <c r="Z17" s="8" t="str">
        <f t="shared" si="2"/>
        <v>ᐣ</v>
      </c>
      <c r="AA17" s="7" t="str">
        <f t="shared" si="3"/>
        <v xml:space="preserve">    "0x1423":_x000D_      filename: "fingering.svg"_x000D_      element: "0x1423"_x000D_</v>
      </c>
      <c r="AB17" s="7" t="str">
        <f t="shared" si="4"/>
        <v>&lt;use id="0x1423" href="#glyph-5155"/&gt;</v>
      </c>
      <c r="AC17" t="str">
        <f t="shared" si="5"/>
        <v>&lt;symbol id="glyph-5155" viewBox="0 0 1000 1000"&gt;&lt;use href="#bflat" width="140" height="140" x="40" y="230"/&gt;&lt;use href="#b" width="140" height="140" x="100" y="260"/&gt;&lt;use href="#c-pressed" width="100" height="100" x="5" y="110"/&gt;&lt;use href="#a" width="140" height="140" x="90" y="90"/&gt;&lt;use href="#g-pressed" width="140" height="140" x="190" y="70"/&gt;&lt;use href="#gsharp" width="140" height="140" x="250" y="50"/&gt;&lt;use href="#separator" width="140" height="140" x="350" y="116"/&gt;&lt;use href="#bflat-lever" width="140" height="140" x="350" y="230"/&gt;&lt;use href="#d-trill-pressed" width="140" height="140" x="458" y="180"/&gt;&lt;use href="#dsharp-trill" width="140" height="140" x="558" y="180"/&gt;&lt;use href="#f" width="140" height="140" x="350" y="90"/&gt;&lt;use href="#e-pressed" width="140" height="140" x="450" y="90"/&gt;&lt;use href="#d-pressed" width="140" height="140" x="550" y="90"/&gt;&lt;use href="#dsharp" width="140" height="140" x="650" y="140"/&gt;&lt;use href="#b-roller" width="140" height="140" x="700" y="135"/&gt;&lt;use href="#c-roller" width="140" height="140" x="700" y="165"/&gt;&lt;use href="#csharp" width="140" height="140" x="704" y="200"/&gt;&lt;use href="#gizmo-pressed" width="140" height="140" x="770" y="135"/&gt;&lt;/symbol&gt;</v>
      </c>
      <c r="AD17" t="str">
        <f t="shared" si="6"/>
        <v>&lt;use href="#bflat" width="140" height="140" x="40" y="230"/&gt;</v>
      </c>
      <c r="AE17" t="str">
        <f t="shared" si="7"/>
        <v>&lt;use href="#b" width="140" height="140" x="100" y="260"/&gt;</v>
      </c>
      <c r="AF17" t="str">
        <f t="shared" si="8"/>
        <v>&lt;use href="#c-pressed" width="100" height="100" x="5" y="110"/&gt;</v>
      </c>
      <c r="AG17" t="str">
        <f t="shared" si="9"/>
        <v>&lt;use href="#a" width="140" height="140" x="90" y="90"/&gt;</v>
      </c>
      <c r="AH17" t="str">
        <f t="shared" si="10"/>
        <v>&lt;use href="#g-pressed" width="140" height="140" x="190" y="70"/&gt;</v>
      </c>
      <c r="AI17" t="str">
        <f t="shared" si="11"/>
        <v>&lt;use href="#gsharp" width="140" height="140" x="250" y="50"/&gt;</v>
      </c>
      <c r="AJ17" t="str">
        <f t="shared" si="12"/>
        <v>&lt;use href="#separator" width="140" height="140" x="350" y="116"/&gt;</v>
      </c>
      <c r="AK17" t="str">
        <f t="shared" si="13"/>
        <v>&lt;use href="#bflat-lever" width="140" height="140" x="350" y="230"/&gt;</v>
      </c>
      <c r="AL17" t="str">
        <f t="shared" si="14"/>
        <v>&lt;use href="#d-trill-pressed" width="140" height="140" x="458" y="180"/&gt;</v>
      </c>
      <c r="AM17" t="str">
        <f t="shared" si="15"/>
        <v>&lt;use href="#dsharp-trill" width="140" height="140" x="558" y="180"/&gt;</v>
      </c>
      <c r="AN17" t="str">
        <f t="shared" si="16"/>
        <v>&lt;use href="#f" width="140" height="140" x="350" y="90"/&gt;</v>
      </c>
      <c r="AO17" t="str">
        <f t="shared" si="17"/>
        <v>&lt;use href="#e-pressed" width="140" height="140" x="450" y="90"/&gt;</v>
      </c>
      <c r="AP17" t="str">
        <f t="shared" si="18"/>
        <v>&lt;use href="#d-pressed" width="140" height="140" x="550" y="90"/&gt;</v>
      </c>
      <c r="AQ17" t="str">
        <f t="shared" si="19"/>
        <v>&lt;use href="#dsharp" width="140" height="140" x="650" y="140"/&gt;</v>
      </c>
      <c r="AR17" t="str">
        <f t="shared" si="20"/>
        <v>&lt;use href="#b-roller" width="140" height="140" x="700" y="135"/&gt;</v>
      </c>
      <c r="AS17" t="str">
        <f t="shared" si="21"/>
        <v>&lt;use href="#c-roller" width="140" height="140" x="700" y="165"/&gt;</v>
      </c>
      <c r="AT17" t="str">
        <f t="shared" si="22"/>
        <v>&lt;use href="#csharp" width="140" height="140" x="704" y="200"/&gt;</v>
      </c>
      <c r="AU17" t="str">
        <f t="shared" si="23"/>
        <v>&lt;use href="#gizmo-pressed" width="140" height="140" x="770" y="135"/&gt;</v>
      </c>
    </row>
    <row r="18" spans="1:47" ht="18" x14ac:dyDescent="0.25">
      <c r="A18" t="s">
        <v>123</v>
      </c>
      <c r="B18">
        <v>1</v>
      </c>
      <c r="D18">
        <v>1</v>
      </c>
      <c r="E18">
        <v>1</v>
      </c>
      <c r="F18">
        <v>1</v>
      </c>
      <c r="G18">
        <v>1</v>
      </c>
      <c r="H18" s="6"/>
      <c r="I18" s="6"/>
      <c r="J18" s="6"/>
      <c r="L18">
        <v>1</v>
      </c>
      <c r="N18">
        <v>1</v>
      </c>
      <c r="O18">
        <v>1</v>
      </c>
      <c r="P18">
        <v>1</v>
      </c>
      <c r="Q18" s="6">
        <v>1</v>
      </c>
      <c r="R18" s="6"/>
      <c r="S18">
        <v>1</v>
      </c>
      <c r="U18">
        <v>1</v>
      </c>
      <c r="V18" t="str">
        <f>IFERROR(VLOOKUP(W18,'Standard Fingering'!$W$2:$X$40,2,0),IFERROR(VLOOKUP(W18,W$2:X17,2,0),"YES"))</f>
        <v>YES</v>
      </c>
      <c r="W18">
        <f>IF(COUNTA(C18:U18)&gt;0,SUMPRODUCT(C18:U18,'Standard Fingering'!C$2:U$2),"")</f>
        <v>9793</v>
      </c>
      <c r="X18" s="7" t="str">
        <f t="shared" si="0"/>
        <v>2641</v>
      </c>
      <c r="Y18" s="7" t="str">
        <f t="shared" si="1"/>
        <v>0x2641</v>
      </c>
      <c r="Z18" s="8" t="str">
        <f t="shared" si="2"/>
        <v>♁</v>
      </c>
      <c r="AA18" s="7" t="str">
        <f t="shared" si="3"/>
        <v xml:space="preserve">    "0x2641":_x000D_      filename: "fingering.svg"_x000D_      element: "0x2641"_x000D_</v>
      </c>
      <c r="AB18" s="7" t="str">
        <f t="shared" si="4"/>
        <v>&lt;use id="0x2641" href="#glyph-9793"/&gt;</v>
      </c>
      <c r="AC18" t="str">
        <f t="shared" si="5"/>
        <v>&lt;symbol id="glyph-9793" viewBox="0 0 1000 1000"&gt;&lt;use href="#bflat" width="140" height="140" x="40" y="230"/&gt;&lt;use href="#b-pressed" width="140" height="140" x="100" y="260"/&gt;&lt;use href="#c-pressed" width="100" height="100" x="5" y="110"/&gt;&lt;use href="#a-pressed" width="140" height="140" x="90" y="90"/&gt;&lt;use href="#g-pressed" width="140" height="140" x="190" y="70"/&gt;&lt;use href="#gsharp" width="140" height="140" x="250" y="50"/&gt;&lt;use href="#separator" width="140" height="140" x="350" y="116"/&gt;&lt;use href="#bflat-lever" width="140" height="140" x="350" y="230"/&gt;&lt;use href="#d-trill-pressed" width="140" height="140" x="458" y="180"/&gt;&lt;use href="#dsharp-trill" width="140" height="140" x="558" y="180"/&gt;&lt;use href="#f-pressed" width="140" height="140" x="350" y="90"/&gt;&lt;use href="#e-pressed" width="140" height="140" x="450" y="90"/&gt;&lt;use href="#d-pressed" width="140" height="140" x="550" y="90"/&gt;&lt;use href="#dsharp-pressed" width="140" height="140" x="650" y="140"/&gt;&lt;use href="#b-roller" width="140" height="140" x="700" y="135"/&gt;&lt;use href="#c-roller-pressed" width="140" height="140" x="700" y="165"/&gt;&lt;use href="#csharp" width="140" height="140" x="704" y="200"/&gt;&lt;use href="#gizmo-pressed" width="140" height="140" x="770" y="135"/&gt;&lt;/symbol&gt;</v>
      </c>
      <c r="AD18" t="str">
        <f t="shared" si="6"/>
        <v>&lt;use href="#bflat" width="140" height="140" x="40" y="230"/&gt;</v>
      </c>
      <c r="AE18" t="str">
        <f t="shared" si="7"/>
        <v>&lt;use href="#b-pressed" width="140" height="140" x="100" y="260"/&gt;</v>
      </c>
      <c r="AF18" t="str">
        <f t="shared" si="8"/>
        <v>&lt;use href="#c-pressed" width="100" height="100" x="5" y="110"/&gt;</v>
      </c>
      <c r="AG18" t="str">
        <f t="shared" si="9"/>
        <v>&lt;use href="#a-pressed" width="140" height="140" x="90" y="90"/&gt;</v>
      </c>
      <c r="AH18" t="str">
        <f t="shared" si="10"/>
        <v>&lt;use href="#g-pressed" width="140" height="140" x="190" y="70"/&gt;</v>
      </c>
      <c r="AI18" t="str">
        <f t="shared" si="11"/>
        <v>&lt;use href="#gsharp" width="140" height="140" x="250" y="50"/&gt;</v>
      </c>
      <c r="AJ18" t="str">
        <f t="shared" si="12"/>
        <v>&lt;use href="#separator" width="140" height="140" x="350" y="116"/&gt;</v>
      </c>
      <c r="AK18" t="str">
        <f t="shared" si="13"/>
        <v>&lt;use href="#bflat-lever" width="140" height="140" x="350" y="230"/&gt;</v>
      </c>
      <c r="AL18" t="str">
        <f t="shared" si="14"/>
        <v>&lt;use href="#d-trill-pressed" width="140" height="140" x="458" y="180"/&gt;</v>
      </c>
      <c r="AM18" t="str">
        <f t="shared" si="15"/>
        <v>&lt;use href="#dsharp-trill" width="140" height="140" x="558" y="180"/&gt;</v>
      </c>
      <c r="AN18" t="str">
        <f t="shared" si="16"/>
        <v>&lt;use href="#f-pressed" width="140" height="140" x="350" y="90"/&gt;</v>
      </c>
      <c r="AO18" t="str">
        <f t="shared" si="17"/>
        <v>&lt;use href="#e-pressed" width="140" height="140" x="450" y="90"/&gt;</v>
      </c>
      <c r="AP18" t="str">
        <f t="shared" si="18"/>
        <v>&lt;use href="#d-pressed" width="140" height="140" x="550" y="90"/&gt;</v>
      </c>
      <c r="AQ18" t="str">
        <f t="shared" si="19"/>
        <v>&lt;use href="#dsharp-pressed" width="140" height="140" x="650" y="140"/&gt;</v>
      </c>
      <c r="AR18" t="str">
        <f t="shared" si="20"/>
        <v>&lt;use href="#b-roller" width="140" height="140" x="700" y="135"/&gt;</v>
      </c>
      <c r="AS18" t="str">
        <f t="shared" si="21"/>
        <v>&lt;use href="#c-roller-pressed" width="140" height="140" x="700" y="165"/&gt;</v>
      </c>
      <c r="AT18" t="str">
        <f t="shared" si="22"/>
        <v>&lt;use href="#csharp" width="140" height="140" x="704" y="200"/&gt;</v>
      </c>
      <c r="AU18" t="str">
        <f t="shared" si="23"/>
        <v>&lt;use href="#gizmo-pressed" width="140" height="140" x="770" y="135"/&gt;</v>
      </c>
    </row>
    <row r="19" spans="1:47" ht="18" x14ac:dyDescent="0.25">
      <c r="A19" t="s">
        <v>19</v>
      </c>
      <c r="B19">
        <v>1</v>
      </c>
      <c r="D19">
        <v>1</v>
      </c>
      <c r="E19">
        <v>1</v>
      </c>
      <c r="F19">
        <v>1</v>
      </c>
      <c r="G19">
        <v>1</v>
      </c>
      <c r="H19" s="6"/>
      <c r="I19" s="6"/>
      <c r="J19" s="6"/>
      <c r="M19" s="6">
        <v>1</v>
      </c>
      <c r="N19">
        <v>1</v>
      </c>
      <c r="O19">
        <v>1</v>
      </c>
      <c r="Q19" s="6"/>
      <c r="V19" t="str">
        <f>IFERROR(VLOOKUP(W19,'Standard Fingering'!$W$2:$X$40,2,0),IFERROR(VLOOKUP(W19,W$2:X18,2,0),"YES"))</f>
        <v>YES</v>
      </c>
      <c r="W19">
        <f>IF(COUNTA(C19:U19)&gt;0,SUMPRODUCT(C19:U19,'Standard Fingering'!C$2:U$2),"")</f>
        <v>8327</v>
      </c>
      <c r="X19" s="7" t="str">
        <f t="shared" si="0"/>
        <v>2087</v>
      </c>
      <c r="Y19" s="7" t="str">
        <f t="shared" si="1"/>
        <v>0x2087</v>
      </c>
      <c r="Z19" s="8" t="str">
        <f t="shared" si="2"/>
        <v>₇</v>
      </c>
      <c r="AA19" s="7" t="str">
        <f t="shared" si="3"/>
        <v xml:space="preserve">    "0x2087":_x000D_      filename: "fingering.svg"_x000D_      element: "0x2087"_x000D_</v>
      </c>
      <c r="AB19" s="7" t="str">
        <f t="shared" si="4"/>
        <v>&lt;use id="0x2087" href="#glyph-8327"/&gt;</v>
      </c>
      <c r="AC19" t="str">
        <f t="shared" si="5"/>
        <v>&lt;symbol id="glyph-8327" viewBox="0 0 1000 1000"&gt;&lt;use href="#bflat" width="140" height="140" x="40" y="230"/&gt;&lt;use href="#b-pressed" width="140" height="140" x="100" y="260"/&gt;&lt;use href="#c-pressed" width="100" height="100" x="5" y="110"/&gt;&lt;use href="#a-pressed" width="140" height="140" x="90" y="90"/&gt;&lt;use href="#g-pressed"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href="#dsharp-trill-pressed" width="140" height="140" x="558" y="180"/&gt;&lt;use href="#f-pressed" width="140" height="140" x="350" y="90"/&gt;&lt;use href="#e-pressed" width="140" height="140" x="450" y="90"/&gt;&lt;use href="#d" width="140" height="140" x="550" y="90"/&gt;&lt;use href="#dsharp" width="140" height="140" x="650" y="140"/&gt;&lt;use href="#b-roller" width="140" height="140" x="700" y="135"/&gt;&lt;use href="#c-roller" width="140" height="140" x="700" y="165"/&gt;&lt;use href="#csharp" width="140" height="140" x="704" y="200"/&gt;&lt;use href="#gizmo" width="140" height="140" x="770" y="135"/&gt;&lt;/symbol&gt;</v>
      </c>
      <c r="AD19" t="str">
        <f t="shared" si="6"/>
        <v>&lt;use href="#bflat" width="140" height="140" x="40" y="230"/&gt;</v>
      </c>
      <c r="AE19" t="str">
        <f t="shared" si="7"/>
        <v>&lt;use href="#b-pressed" width="140" height="140" x="100" y="260"/&gt;</v>
      </c>
      <c r="AF19" t="str">
        <f t="shared" si="8"/>
        <v>&lt;use href="#c-pressed" width="100" height="100" x="5" y="110"/&gt;</v>
      </c>
      <c r="AG19" t="str">
        <f t="shared" si="9"/>
        <v>&lt;use href="#a-pressed" width="140" height="140" x="90" y="90"/&gt;</v>
      </c>
      <c r="AH19" t="str">
        <f t="shared" si="10"/>
        <v>&lt;use href="#g-pressed" width="140" height="140" x="190" y="70"/&gt;</v>
      </c>
      <c r="AI19" t="str">
        <f t="shared" si="11"/>
        <v>&lt;use href="#gsharp" width="140" height="140" x="250" y="50"/&gt;</v>
      </c>
      <c r="AJ19" t="str">
        <f t="shared" si="12"/>
        <v>&lt;use href="#separator" width="140" height="140" x="350" y="116"/&gt;</v>
      </c>
      <c r="AK19" t="str">
        <f t="shared" si="13"/>
        <v>&lt;use href="#bflat-lever" width="140" height="140" x="350" y="230"/&gt;</v>
      </c>
      <c r="AL19" t="str">
        <f t="shared" si="14"/>
        <v>&lt;use href="#d-trill" width="140" height="140" x="458" y="180"/&gt;</v>
      </c>
      <c r="AM19" t="str">
        <f t="shared" si="15"/>
        <v>&lt;use href="#dsharp-trill-pressed" width="140" height="140" x="558" y="180"/&gt;</v>
      </c>
      <c r="AN19" t="str">
        <f t="shared" si="16"/>
        <v>&lt;use href="#f-pressed" width="140" height="140" x="350" y="90"/&gt;</v>
      </c>
      <c r="AO19" t="str">
        <f t="shared" si="17"/>
        <v>&lt;use href="#e-pressed" width="140" height="140" x="450" y="90"/&gt;</v>
      </c>
      <c r="AP19" t="str">
        <f t="shared" si="18"/>
        <v>&lt;use href="#d" width="140" height="140" x="550" y="90"/&gt;</v>
      </c>
      <c r="AQ19" t="str">
        <f t="shared" si="19"/>
        <v>&lt;use href="#dsharp" width="140" height="140" x="650" y="140"/&gt;</v>
      </c>
      <c r="AR19" t="str">
        <f t="shared" si="20"/>
        <v>&lt;use href="#b-roller" width="140" height="140" x="700" y="135"/&gt;</v>
      </c>
      <c r="AS19" t="str">
        <f t="shared" si="21"/>
        <v>&lt;use href="#c-roller" width="140" height="140" x="700" y="165"/&gt;</v>
      </c>
      <c r="AT19" t="str">
        <f t="shared" si="22"/>
        <v>&lt;use href="#csharp" width="140" height="140" x="704" y="200"/&gt;</v>
      </c>
      <c r="AU19" t="str">
        <f t="shared" si="23"/>
        <v>&lt;use href="#gizmo" width="140" height="140" x="770" y="135"/&gt;</v>
      </c>
    </row>
    <row r="20" spans="1:47" ht="18" x14ac:dyDescent="0.25">
      <c r="A20" t="s">
        <v>18</v>
      </c>
      <c r="B20">
        <v>1</v>
      </c>
      <c r="D20">
        <v>1</v>
      </c>
      <c r="E20">
        <v>1</v>
      </c>
      <c r="F20">
        <v>1</v>
      </c>
      <c r="G20">
        <v>1</v>
      </c>
      <c r="H20" s="6"/>
      <c r="I20" s="6"/>
      <c r="J20" s="6"/>
      <c r="K20" s="6"/>
      <c r="M20" s="6">
        <v>1</v>
      </c>
      <c r="N20">
        <v>1</v>
      </c>
      <c r="Q20" s="6">
        <v>1</v>
      </c>
      <c r="V20" t="str">
        <f>IFERROR(VLOOKUP(W20,'Standard Fingering'!$W$2:$X$40,2,0),IFERROR(VLOOKUP(W20,W$2:X19,2,0),"YES"))</f>
        <v>YES</v>
      </c>
      <c r="W20">
        <f>IF(COUNTA(C20:U20)&gt;0,SUMPRODUCT(C20:U20,'Standard Fingering'!C$2:U$2),"")</f>
        <v>8166</v>
      </c>
      <c r="X20" s="7" t="str">
        <f t="shared" si="0"/>
        <v>1FE6</v>
      </c>
      <c r="Y20" s="7" t="str">
        <f t="shared" si="1"/>
        <v>0x1FE6</v>
      </c>
      <c r="Z20" s="8" t="str">
        <f t="shared" si="2"/>
        <v>ῦ</v>
      </c>
      <c r="AA20" s="7" t="str">
        <f t="shared" si="3"/>
        <v xml:space="preserve">    "0x1FE6":_x000D_      filename: "fingering.svg"_x000D_      element: "0x1FE6"_x000D_</v>
      </c>
      <c r="AB20" s="7" t="str">
        <f t="shared" si="4"/>
        <v>&lt;use id="0x1FE6" href="#glyph-8166"/&gt;</v>
      </c>
      <c r="AC20" t="str">
        <f t="shared" si="5"/>
        <v>&lt;symbol id="glyph-8166" viewBox="0 0 1000 1000"&gt;&lt;use href="#bflat" width="140" height="140" x="40" y="230"/&gt;&lt;use href="#b-pressed" width="140" height="140" x="100" y="260"/&gt;&lt;use href="#c-pressed" width="100" height="100" x="5" y="110"/&gt;&lt;use href="#a-pressed" width="140" height="140" x="90" y="90"/&gt;&lt;use href="#g-pressed"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href="#dsharp-trill-pressed" width="140" height="140" x="558" y="180"/&gt;&lt;use href="#f-pressed" width="140" height="140" x="350" y="90"/&gt;&lt;use href="#e" width="140" height="140" x="450" y="90"/&gt;&lt;use href="#d" width="140" height="140" x="550" y="90"/&gt;&lt;use href="#dsharp-pressed" width="140" height="140" x="650" y="140"/&gt;&lt;use href="#b-roller" width="140" height="140" x="700" y="135"/&gt;&lt;use href="#c-roller" width="140" height="140" x="700" y="165"/&gt;&lt;use href="#csharp" width="140" height="140" x="704" y="200"/&gt;&lt;use href="#gizmo" width="140" height="140" x="770" y="135"/&gt;&lt;/symbol&gt;</v>
      </c>
      <c r="AD20" t="str">
        <f t="shared" si="6"/>
        <v>&lt;use href="#bflat" width="140" height="140" x="40" y="230"/&gt;</v>
      </c>
      <c r="AE20" t="str">
        <f t="shared" si="7"/>
        <v>&lt;use href="#b-pressed" width="140" height="140" x="100" y="260"/&gt;</v>
      </c>
      <c r="AF20" t="str">
        <f t="shared" si="8"/>
        <v>&lt;use href="#c-pressed" width="100" height="100" x="5" y="110"/&gt;</v>
      </c>
      <c r="AG20" t="str">
        <f t="shared" si="9"/>
        <v>&lt;use href="#a-pressed" width="140" height="140" x="90" y="90"/&gt;</v>
      </c>
      <c r="AH20" t="str">
        <f t="shared" si="10"/>
        <v>&lt;use href="#g-pressed" width="140" height="140" x="190" y="70"/&gt;</v>
      </c>
      <c r="AI20" t="str">
        <f t="shared" si="11"/>
        <v>&lt;use href="#gsharp" width="140" height="140" x="250" y="50"/&gt;</v>
      </c>
      <c r="AJ20" t="str">
        <f t="shared" si="12"/>
        <v>&lt;use href="#separator" width="140" height="140" x="350" y="116"/&gt;</v>
      </c>
      <c r="AK20" t="str">
        <f t="shared" si="13"/>
        <v>&lt;use href="#bflat-lever" width="140" height="140" x="350" y="230"/&gt;</v>
      </c>
      <c r="AL20" t="str">
        <f t="shared" si="14"/>
        <v>&lt;use href="#d-trill" width="140" height="140" x="458" y="180"/&gt;</v>
      </c>
      <c r="AM20" t="str">
        <f t="shared" si="15"/>
        <v>&lt;use href="#dsharp-trill-pressed" width="140" height="140" x="558" y="180"/&gt;</v>
      </c>
      <c r="AN20" t="str">
        <f t="shared" si="16"/>
        <v>&lt;use href="#f-pressed" width="140" height="140" x="350" y="90"/&gt;</v>
      </c>
      <c r="AO20" t="str">
        <f t="shared" si="17"/>
        <v>&lt;use href="#e" width="140" height="140" x="450" y="90"/&gt;</v>
      </c>
      <c r="AP20" t="str">
        <f t="shared" si="18"/>
        <v>&lt;use href="#d" width="140" height="140" x="550" y="90"/&gt;</v>
      </c>
      <c r="AQ20" t="str">
        <f t="shared" si="19"/>
        <v>&lt;use href="#dsharp-pressed" width="140" height="140" x="650" y="140"/&gt;</v>
      </c>
      <c r="AR20" t="str">
        <f t="shared" si="20"/>
        <v>&lt;use href="#b-roller" width="140" height="140" x="700" y="135"/&gt;</v>
      </c>
      <c r="AS20" t="str">
        <f t="shared" si="21"/>
        <v>&lt;use href="#c-roller" width="140" height="140" x="700" y="165"/&gt;</v>
      </c>
      <c r="AT20" t="str">
        <f t="shared" si="22"/>
        <v>&lt;use href="#csharp" width="140" height="140" x="704" y="200"/&gt;</v>
      </c>
      <c r="AU20" t="str">
        <f t="shared" si="23"/>
        <v>&lt;use href="#gizmo" width="140" height="140" x="770" y="135"/&gt;</v>
      </c>
    </row>
    <row r="21" spans="1:47" ht="18" x14ac:dyDescent="0.25">
      <c r="A21" t="s">
        <v>124</v>
      </c>
      <c r="B21">
        <v>1</v>
      </c>
      <c r="D21">
        <v>1</v>
      </c>
      <c r="E21">
        <v>1</v>
      </c>
      <c r="F21">
        <v>1</v>
      </c>
      <c r="G21">
        <v>1</v>
      </c>
      <c r="H21" s="6"/>
      <c r="I21" s="6"/>
      <c r="J21" s="6"/>
      <c r="N21" s="6"/>
      <c r="P21">
        <v>1</v>
      </c>
      <c r="Q21" s="6">
        <v>1</v>
      </c>
      <c r="R21">
        <v>1</v>
      </c>
      <c r="S21">
        <v>1</v>
      </c>
      <c r="V21" t="str">
        <f>IFERROR(VLOOKUP(W21,'Standard Fingering'!$W$2:$X$40,2,0),IFERROR(VLOOKUP(W21,W$2:X20,2,0),"YES"))</f>
        <v>YES</v>
      </c>
      <c r="W21">
        <f>IF(COUNTA(C21:U21)&gt;0,SUMPRODUCT(C21:U21,'Standard Fingering'!C$2:U$2),"")</f>
        <v>7854</v>
      </c>
      <c r="X21" s="7" t="str">
        <f t="shared" si="0"/>
        <v>1EAE</v>
      </c>
      <c r="Y21" s="7" t="str">
        <f t="shared" si="1"/>
        <v>0x1EAE</v>
      </c>
      <c r="Z21" s="8" t="str">
        <f t="shared" si="2"/>
        <v>Ắ</v>
      </c>
      <c r="AA21" s="7" t="str">
        <f t="shared" si="3"/>
        <v xml:space="preserve">    "0x1EAE":_x000D_      filename: "fingering.svg"_x000D_      element: "0x1EAE"_x000D_</v>
      </c>
      <c r="AB21" s="7" t="str">
        <f t="shared" si="4"/>
        <v>&lt;use id="0x1EAE" href="#glyph-7854"/&gt;</v>
      </c>
      <c r="AC21" t="str">
        <f t="shared" si="5"/>
        <v>&lt;symbol id="glyph-7854" viewBox="0 0 1000 1000"&gt;&lt;use href="#bflat" width="140" height="140" x="40" y="230"/&gt;&lt;use href="#b-pressed" width="140" height="140" x="100" y="260"/&gt;&lt;use href="#c-pressed" width="100" height="100" x="5" y="110"/&gt;&lt;use href="#a-pressed" width="140" height="140" x="90" y="90"/&gt;&lt;use href="#g-pressed"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href="#f" width="140" height="140" x="350" y="90"/&gt;&lt;use href="#e" width="140" height="140" x="450" y="90"/&gt;&lt;use href="#d-pressed" width="140" height="140" x="550" y="90"/&gt;&lt;use href="#dsharp-pressed" width="140" height="140" x="650" y="140"/&gt;&lt;use href="#b-roller-pressed" width="140" height="140" x="700" y="135"/&gt;&lt;use href="#c-roller-pressed" width="140" height="140" x="700" y="165"/&gt;&lt;use href="#csharp" width="140" height="140" x="704" y="200"/&gt;&lt;use href="#gizmo" width="140" height="140" x="770" y="135"/&gt;&lt;/symbol&gt;</v>
      </c>
      <c r="AD21" t="str">
        <f t="shared" si="6"/>
        <v>&lt;use href="#bflat" width="140" height="140" x="40" y="230"/&gt;</v>
      </c>
      <c r="AE21" t="str">
        <f t="shared" si="7"/>
        <v>&lt;use href="#b-pressed" width="140" height="140" x="100" y="260"/&gt;</v>
      </c>
      <c r="AF21" t="str">
        <f t="shared" si="8"/>
        <v>&lt;use href="#c-pressed" width="100" height="100" x="5" y="110"/&gt;</v>
      </c>
      <c r="AG21" t="str">
        <f t="shared" si="9"/>
        <v>&lt;use href="#a-pressed" width="140" height="140" x="90" y="90"/&gt;</v>
      </c>
      <c r="AH21" t="str">
        <f t="shared" si="10"/>
        <v>&lt;use href="#g-pressed" width="140" height="140" x="190" y="70"/&gt;</v>
      </c>
      <c r="AI21" t="str">
        <f t="shared" si="11"/>
        <v>&lt;use href="#gsharp" width="140" height="140" x="250" y="50"/&gt;</v>
      </c>
      <c r="AJ21" t="str">
        <f t="shared" si="12"/>
        <v>&lt;use href="#separator" width="140" height="140" x="350" y="116"/&gt;</v>
      </c>
      <c r="AK21" t="str">
        <f t="shared" si="13"/>
        <v>&lt;use href="#bflat-lever" width="140" height="140" x="350" y="230"/&gt;</v>
      </c>
      <c r="AL21" t="str">
        <f t="shared" si="14"/>
        <v>&lt;use href="#d-trill" width="140" height="140" x="458" y="180"/&gt;</v>
      </c>
      <c r="AM21" t="str">
        <f t="shared" si="15"/>
        <v>&lt;use href="#dsharp-trill" width="140" height="140" x="558" y="180"/&gt;</v>
      </c>
      <c r="AN21" t="str">
        <f t="shared" si="16"/>
        <v>&lt;use href="#f" width="140" height="140" x="350" y="90"/&gt;</v>
      </c>
      <c r="AO21" t="str">
        <f t="shared" si="17"/>
        <v>&lt;use href="#e" width="140" height="140" x="450" y="90"/&gt;</v>
      </c>
      <c r="AP21" t="str">
        <f t="shared" si="18"/>
        <v>&lt;use href="#d-pressed" width="140" height="140" x="550" y="90"/&gt;</v>
      </c>
      <c r="AQ21" t="str">
        <f t="shared" si="19"/>
        <v>&lt;use href="#dsharp-pressed" width="140" height="140" x="650" y="140"/&gt;</v>
      </c>
      <c r="AR21" t="str">
        <f t="shared" si="20"/>
        <v>&lt;use href="#b-roller-pressed" width="140" height="140" x="700" y="135"/&gt;</v>
      </c>
      <c r="AS21" t="str">
        <f t="shared" si="21"/>
        <v>&lt;use href="#c-roller-pressed" width="140" height="140" x="700" y="165"/&gt;</v>
      </c>
      <c r="AT21" t="str">
        <f t="shared" si="22"/>
        <v>&lt;use href="#csharp" width="140" height="140" x="704" y="200"/&gt;</v>
      </c>
      <c r="AU21" t="str">
        <f t="shared" si="23"/>
        <v>&lt;use href="#gizmo" width="140" height="140" x="770" y="135"/&gt;</v>
      </c>
    </row>
    <row r="22" spans="1:47" ht="18" x14ac:dyDescent="0.25">
      <c r="A22" t="s">
        <v>17</v>
      </c>
      <c r="B22">
        <v>1</v>
      </c>
      <c r="D22">
        <v>1</v>
      </c>
      <c r="E22">
        <v>1</v>
      </c>
      <c r="F22">
        <v>1</v>
      </c>
      <c r="G22">
        <v>2</v>
      </c>
      <c r="H22" s="6"/>
      <c r="I22" s="6"/>
      <c r="J22" s="6"/>
      <c r="K22" s="6"/>
      <c r="M22" s="6"/>
      <c r="N22" s="6">
        <v>1</v>
      </c>
      <c r="Q22" s="6">
        <v>1</v>
      </c>
      <c r="V22" t="str">
        <f>IFERROR(VLOOKUP(W22,'Standard Fingering'!$W$2:$X$40,2,0),IFERROR(VLOOKUP(W22,W$2:X21,2,0),"YES"))</f>
        <v>YES</v>
      </c>
      <c r="W22">
        <f>IF(COUNTA(C22:U22)&gt;0,SUMPRODUCT(C22:U22,'Standard Fingering'!C$2:U$2),"")</f>
        <v>8819</v>
      </c>
      <c r="X22" s="7" t="str">
        <f t="shared" si="0"/>
        <v>2273</v>
      </c>
      <c r="Y22" s="7" t="str">
        <f t="shared" si="1"/>
        <v>0x2273</v>
      </c>
      <c r="Z22" s="8" t="str">
        <f t="shared" si="2"/>
        <v>≳</v>
      </c>
      <c r="AA22" s="7" t="str">
        <f t="shared" si="3"/>
        <v xml:space="preserve">    "0x2273":_x000D_      filename: "fingering.svg"_x000D_      element: "0x2273"_x000D_</v>
      </c>
      <c r="AB22" s="7" t="str">
        <f t="shared" si="4"/>
        <v>&lt;use id="0x2273" href="#glyph-8819"/&gt;</v>
      </c>
      <c r="AC22" t="str">
        <f t="shared" si="5"/>
        <v>&lt;symbol id="glyph-8819" viewBox="0 0 1000 1000"&gt;&lt;use href="#bflat" width="140" height="140" x="40" y="230"/&gt;&lt;use href="#b-pressed" width="140" height="140" x="100" y="260"/&gt;&lt;use href="#c-pressed" width="100" height="100" x="5" y="110"/&gt;&lt;use href="#a-pressed" width="140" height="140" x="90" y="90"/&gt;&lt;use href="#g-ring-pressed"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href="#f-pressed" width="140" height="140" x="350" y="90"/&gt;&lt;use href="#e" width="140" height="140" x="450" y="90"/&gt;&lt;use href="#d" width="140" height="140" x="550" y="90"/&gt;&lt;use href="#dsharp-pressed" width="140" height="140" x="650" y="140"/&gt;&lt;use href="#b-roller" width="140" height="140" x="700" y="135"/&gt;&lt;use href="#c-roller" width="140" height="140" x="700" y="165"/&gt;&lt;use href="#csharp" width="140" height="140" x="704" y="200"/&gt;&lt;use href="#gizmo" width="140" height="140" x="770" y="135"/&gt;&lt;/symbol&gt;</v>
      </c>
      <c r="AD22" t="str">
        <f t="shared" si="6"/>
        <v>&lt;use href="#bflat" width="140" height="140" x="40" y="230"/&gt;</v>
      </c>
      <c r="AE22" t="str">
        <f t="shared" si="7"/>
        <v>&lt;use href="#b-pressed" width="140" height="140" x="100" y="260"/&gt;</v>
      </c>
      <c r="AF22" t="str">
        <f t="shared" si="8"/>
        <v>&lt;use href="#c-pressed" width="100" height="100" x="5" y="110"/&gt;</v>
      </c>
      <c r="AG22" t="str">
        <f t="shared" si="9"/>
        <v>&lt;use href="#a-pressed" width="140" height="140" x="90" y="90"/&gt;</v>
      </c>
      <c r="AH22" t="str">
        <f t="shared" si="10"/>
        <v>&lt;use href="#g-ring-pressed" width="140" height="140" x="190" y="70"/&gt;</v>
      </c>
      <c r="AI22" t="str">
        <f t="shared" si="11"/>
        <v>&lt;use href="#gsharp" width="140" height="140" x="250" y="50"/&gt;</v>
      </c>
      <c r="AJ22" t="str">
        <f t="shared" si="12"/>
        <v>&lt;use href="#separator" width="140" height="140" x="350" y="116"/&gt;</v>
      </c>
      <c r="AK22" t="str">
        <f t="shared" si="13"/>
        <v>&lt;use href="#bflat-lever" width="140" height="140" x="350" y="230"/&gt;</v>
      </c>
      <c r="AL22" t="str">
        <f t="shared" si="14"/>
        <v>&lt;use href="#d-trill" width="140" height="140" x="458" y="180"/&gt;</v>
      </c>
      <c r="AM22" t="str">
        <f t="shared" si="15"/>
        <v>&lt;use href="#dsharp-trill" width="140" height="140" x="558" y="180"/&gt;</v>
      </c>
      <c r="AN22" t="str">
        <f t="shared" si="16"/>
        <v>&lt;use href="#f-pressed" width="140" height="140" x="350" y="90"/&gt;</v>
      </c>
      <c r="AO22" t="str">
        <f t="shared" si="17"/>
        <v>&lt;use href="#e" width="140" height="140" x="450" y="90"/&gt;</v>
      </c>
      <c r="AP22" t="str">
        <f t="shared" si="18"/>
        <v>&lt;use href="#d" width="140" height="140" x="550" y="90"/&gt;</v>
      </c>
      <c r="AQ22" t="str">
        <f t="shared" si="19"/>
        <v>&lt;use href="#dsharp-pressed" width="140" height="140" x="650" y="140"/&gt;</v>
      </c>
      <c r="AR22" t="str">
        <f t="shared" si="20"/>
        <v>&lt;use href="#b-roller" width="140" height="140" x="700" y="135"/&gt;</v>
      </c>
      <c r="AS22" t="str">
        <f t="shared" si="21"/>
        <v>&lt;use href="#c-roller" width="140" height="140" x="700" y="165"/&gt;</v>
      </c>
      <c r="AT22" t="str">
        <f t="shared" si="22"/>
        <v>&lt;use href="#csharp" width="140" height="140" x="704" y="200"/&gt;</v>
      </c>
      <c r="AU22" t="str">
        <f t="shared" si="23"/>
        <v>&lt;use href="#gizmo" width="140" height="140" x="770" y="135"/&gt;</v>
      </c>
    </row>
    <row r="23" spans="1:47" ht="18" x14ac:dyDescent="0.25">
      <c r="A23" t="s">
        <v>125</v>
      </c>
      <c r="B23">
        <v>1</v>
      </c>
      <c r="D23">
        <v>1</v>
      </c>
      <c r="E23">
        <v>1</v>
      </c>
      <c r="F23">
        <v>1</v>
      </c>
      <c r="G23">
        <v>1</v>
      </c>
      <c r="H23" s="6">
        <v>1</v>
      </c>
      <c r="I23" s="6"/>
      <c r="J23" s="6"/>
      <c r="K23" s="6"/>
      <c r="M23" s="6"/>
      <c r="N23" s="6"/>
      <c r="O23">
        <v>1</v>
      </c>
      <c r="P23">
        <v>1</v>
      </c>
      <c r="Q23" s="6"/>
      <c r="S23">
        <v>1</v>
      </c>
      <c r="V23" t="str">
        <f>IFERROR(VLOOKUP(W23,'Standard Fingering'!$W$2:$X$40,2,0),IFERROR(VLOOKUP(W23,W$2:X22,2,0),"YES"))</f>
        <v>YES</v>
      </c>
      <c r="W23">
        <f>IF(COUNTA(C23:U23)&gt;0,SUMPRODUCT(C23:U23,'Standard Fingering'!C$2:U$2),"")</f>
        <v>8966</v>
      </c>
      <c r="X23" s="7" t="str">
        <f t="shared" si="0"/>
        <v>2306</v>
      </c>
      <c r="Y23" s="7" t="str">
        <f t="shared" si="1"/>
        <v>0x2306</v>
      </c>
      <c r="Z23" s="8" t="str">
        <f t="shared" si="2"/>
        <v>⌆</v>
      </c>
      <c r="AA23" s="7" t="str">
        <f t="shared" si="3"/>
        <v xml:space="preserve">    "0x2306":_x000D_      filename: "fingering.svg"_x000D_      element: "0x2306"_x000D_</v>
      </c>
      <c r="AB23" s="7" t="str">
        <f t="shared" si="4"/>
        <v>&lt;use id="0x2306" href="#glyph-8966"/&gt;</v>
      </c>
      <c r="AC23" t="str">
        <f t="shared" si="5"/>
        <v>&lt;symbol id="glyph-8966" viewBox="0 0 1000 1000"&gt;&lt;use href="#bflat" width="140" height="140" x="40" y="230"/&gt;&lt;use href="#b-pressed" width="140" height="140" x="100" y="260"/&gt;&lt;use href="#c-pressed" width="100" height="100" x="5" y="110"/&gt;&lt;use href="#a-pressed" width="140" height="140" x="90" y="90"/&gt;&lt;use href="#g-pressed" width="140" height="140" x="190" y="70"/&gt;&lt;use href="#gsharp-pressed"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href="#f" width="140" height="140" x="350" y="90"/&gt;&lt;use href="#e-pressed" width="140" height="140" x="450" y="90"/&gt;&lt;use href="#d-pressed" width="140" height="140" x="550" y="90"/&gt;&lt;use href="#dsharp" width="140" height="140" x="650" y="140"/&gt;&lt;use href="#b-roller" width="140" height="140" x="700" y="135"/&gt;&lt;use href="#c-roller-pressed" width="140" height="140" x="700" y="165"/&gt;&lt;use href="#csharp" width="140" height="140" x="704" y="200"/&gt;&lt;use href="#gizmo" width="140" height="140" x="770" y="135"/&gt;&lt;/symbol&gt;</v>
      </c>
      <c r="AD23" t="str">
        <f t="shared" si="6"/>
        <v>&lt;use href="#bflat" width="140" height="140" x="40" y="230"/&gt;</v>
      </c>
      <c r="AE23" t="str">
        <f t="shared" si="7"/>
        <v>&lt;use href="#b-pressed" width="140" height="140" x="100" y="260"/&gt;</v>
      </c>
      <c r="AF23" t="str">
        <f t="shared" si="8"/>
        <v>&lt;use href="#c-pressed" width="100" height="100" x="5" y="110"/&gt;</v>
      </c>
      <c r="AG23" t="str">
        <f t="shared" si="9"/>
        <v>&lt;use href="#a-pressed" width="140" height="140" x="90" y="90"/&gt;</v>
      </c>
      <c r="AH23" t="str">
        <f t="shared" si="10"/>
        <v>&lt;use href="#g-pressed" width="140" height="140" x="190" y="70"/&gt;</v>
      </c>
      <c r="AI23" t="str">
        <f t="shared" si="11"/>
        <v>&lt;use href="#gsharp-pressed" width="140" height="140" x="250" y="50"/&gt;</v>
      </c>
      <c r="AJ23" t="str">
        <f t="shared" si="12"/>
        <v>&lt;use href="#separator" width="140" height="140" x="350" y="116"/&gt;</v>
      </c>
      <c r="AK23" t="str">
        <f t="shared" si="13"/>
        <v>&lt;use href="#bflat-lever" width="140" height="140" x="350" y="230"/&gt;</v>
      </c>
      <c r="AL23" t="str">
        <f t="shared" si="14"/>
        <v>&lt;use href="#d-trill" width="140" height="140" x="458" y="180"/&gt;</v>
      </c>
      <c r="AM23" t="str">
        <f t="shared" si="15"/>
        <v>&lt;use href="#dsharp-trill" width="140" height="140" x="558" y="180"/&gt;</v>
      </c>
      <c r="AN23" t="str">
        <f t="shared" si="16"/>
        <v>&lt;use href="#f" width="140" height="140" x="350" y="90"/&gt;</v>
      </c>
      <c r="AO23" t="str">
        <f t="shared" si="17"/>
        <v>&lt;use href="#e-pressed" width="140" height="140" x="450" y="90"/&gt;</v>
      </c>
      <c r="AP23" t="str">
        <f t="shared" si="18"/>
        <v>&lt;use href="#d-pressed" width="140" height="140" x="550" y="90"/&gt;</v>
      </c>
      <c r="AQ23" t="str">
        <f t="shared" si="19"/>
        <v>&lt;use href="#dsharp" width="140" height="140" x="650" y="140"/&gt;</v>
      </c>
      <c r="AR23" t="str">
        <f t="shared" si="20"/>
        <v>&lt;use href="#b-roller" width="140" height="140" x="700" y="135"/&gt;</v>
      </c>
      <c r="AS23" t="str">
        <f t="shared" si="21"/>
        <v>&lt;use href="#c-roller-pressed" width="140" height="140" x="700" y="165"/&gt;</v>
      </c>
      <c r="AT23" t="str">
        <f t="shared" si="22"/>
        <v>&lt;use href="#csharp" width="140" height="140" x="704" y="200"/&gt;</v>
      </c>
      <c r="AU23" t="str">
        <f t="shared" si="23"/>
        <v>&lt;use href="#gizmo" width="140" height="140" x="770" y="135"/&gt;</v>
      </c>
    </row>
    <row r="24" spans="1:47" ht="18" x14ac:dyDescent="0.25">
      <c r="A24" t="s">
        <v>16</v>
      </c>
      <c r="B24">
        <v>1</v>
      </c>
      <c r="D24">
        <v>1</v>
      </c>
      <c r="E24">
        <v>1</v>
      </c>
      <c r="F24">
        <v>1</v>
      </c>
      <c r="G24" s="6"/>
      <c r="I24" s="6"/>
      <c r="J24" s="6"/>
      <c r="N24">
        <v>1</v>
      </c>
      <c r="O24" s="6"/>
      <c r="Q24" s="6"/>
      <c r="T24">
        <v>1</v>
      </c>
      <c r="V24" t="str">
        <f>IFERROR(VLOOKUP(W24,'Standard Fingering'!$W$2:$X$40,2,0),IFERROR(VLOOKUP(W24,W$2:X23,2,0),"YES"))</f>
        <v>YES</v>
      </c>
      <c r="W24">
        <f>IF(COUNTA(C24:U24)&gt;0,SUMPRODUCT(C24:U24,'Standard Fingering'!C$2:U$2),"")</f>
        <v>5833</v>
      </c>
      <c r="X24" s="7" t="str">
        <f t="shared" si="0"/>
        <v>16C9</v>
      </c>
      <c r="Y24" s="7" t="str">
        <f t="shared" si="1"/>
        <v>0x16C9</v>
      </c>
      <c r="Z24" s="8" t="str">
        <f t="shared" si="2"/>
        <v>ᛉ</v>
      </c>
      <c r="AA24" s="7" t="str">
        <f t="shared" si="3"/>
        <v xml:space="preserve">    "0x16C9":_x000D_      filename: "fingering.svg"_x000D_      element: "0x16C9"_x000D_</v>
      </c>
      <c r="AB24" s="7" t="str">
        <f t="shared" si="4"/>
        <v>&lt;use id="0x16C9" href="#glyph-5833"/&gt;</v>
      </c>
      <c r="AC24" t="str">
        <f t="shared" si="5"/>
        <v>&lt;symbol id="glyph-5833" viewBox="0 0 1000 1000"&gt;&lt;use href="#bflat" width="140" height="140" x="40" y="230"/&gt;&lt;use href="#b-pressed" width="140" height="140" x="100" y="260"/&gt;&lt;use href="#c-pressed" width="100" height="100" x="5" y="110"/&gt;&lt;use href="#a-pressed" width="140" height="140" x="90" y="90"/&gt;&lt;use href="#g"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href="#f-pressed" width="140" height="140" x="350" y="90"/&gt;&lt;use href="#e" width="140" height="140" x="450" y="90"/&gt;&lt;use href="#d" width="140" height="140" x="550" y="90"/&gt;&lt;use href="#dsharp" width="140" height="140" x="650" y="140"/&gt;&lt;use href="#b-roller" width="140" height="140" x="700" y="135"/&gt;&lt;use href="#c-roller" width="140" height="140" x="700" y="165"/&gt;&lt;use href="#csharp-pressed" width="140" height="140" x="704" y="200"/&gt;&lt;use href="#gizmo" width="140" height="140" x="770" y="135"/&gt;&lt;/symbol&gt;</v>
      </c>
      <c r="AD24" t="str">
        <f t="shared" si="6"/>
        <v>&lt;use href="#bflat" width="140" height="140" x="40" y="230"/&gt;</v>
      </c>
      <c r="AE24" t="str">
        <f t="shared" si="7"/>
        <v>&lt;use href="#b-pressed" width="140" height="140" x="100" y="260"/&gt;</v>
      </c>
      <c r="AF24" t="str">
        <f t="shared" si="8"/>
        <v>&lt;use href="#c-pressed" width="100" height="100" x="5" y="110"/&gt;</v>
      </c>
      <c r="AG24" t="str">
        <f t="shared" si="9"/>
        <v>&lt;use href="#a-pressed" width="140" height="140" x="90" y="90"/&gt;</v>
      </c>
      <c r="AH24" t="str">
        <f t="shared" si="10"/>
        <v>&lt;use href="#g" width="140" height="140" x="190" y="70"/&gt;</v>
      </c>
      <c r="AI24" t="str">
        <f t="shared" si="11"/>
        <v>&lt;use href="#gsharp" width="140" height="140" x="250" y="50"/&gt;</v>
      </c>
      <c r="AJ24" t="str">
        <f t="shared" si="12"/>
        <v>&lt;use href="#separator" width="140" height="140" x="350" y="116"/&gt;</v>
      </c>
      <c r="AK24" t="str">
        <f t="shared" si="13"/>
        <v>&lt;use href="#bflat-lever" width="140" height="140" x="350" y="230"/&gt;</v>
      </c>
      <c r="AL24" t="str">
        <f t="shared" si="14"/>
        <v>&lt;use href="#d-trill" width="140" height="140" x="458" y="180"/&gt;</v>
      </c>
      <c r="AM24" t="str">
        <f t="shared" si="15"/>
        <v>&lt;use href="#dsharp-trill" width="140" height="140" x="558" y="180"/&gt;</v>
      </c>
      <c r="AN24" t="str">
        <f t="shared" si="16"/>
        <v>&lt;use href="#f-pressed" width="140" height="140" x="350" y="90"/&gt;</v>
      </c>
      <c r="AO24" t="str">
        <f t="shared" si="17"/>
        <v>&lt;use href="#e" width="140" height="140" x="450" y="90"/&gt;</v>
      </c>
      <c r="AP24" t="str">
        <f t="shared" si="18"/>
        <v>&lt;use href="#d" width="140" height="140" x="550" y="90"/&gt;</v>
      </c>
      <c r="AQ24" t="str">
        <f t="shared" si="19"/>
        <v>&lt;use href="#dsharp" width="140" height="140" x="650" y="140"/&gt;</v>
      </c>
      <c r="AR24" t="str">
        <f t="shared" si="20"/>
        <v>&lt;use href="#b-roller" width="140" height="140" x="700" y="135"/&gt;</v>
      </c>
      <c r="AS24" t="str">
        <f t="shared" si="21"/>
        <v>&lt;use href="#c-roller" width="140" height="140" x="700" y="165"/&gt;</v>
      </c>
      <c r="AT24" t="str">
        <f t="shared" si="22"/>
        <v>&lt;use href="#csharp-pressed" width="140" height="140" x="704" y="200"/&gt;</v>
      </c>
      <c r="AU24" t="str">
        <f t="shared" si="23"/>
        <v>&lt;use href="#gizmo" width="140" height="140" x="770" y="135"/&gt;</v>
      </c>
    </row>
    <row r="25" spans="1:47" ht="18" x14ac:dyDescent="0.25">
      <c r="A25" t="s">
        <v>126</v>
      </c>
      <c r="B25">
        <v>1</v>
      </c>
      <c r="C25">
        <v>1</v>
      </c>
      <c r="E25">
        <v>1</v>
      </c>
      <c r="F25" s="6"/>
      <c r="G25" s="6"/>
      <c r="H25" s="6"/>
      <c r="I25" s="6"/>
      <c r="J25" s="6"/>
      <c r="N25" s="6">
        <v>1</v>
      </c>
      <c r="O25" s="6"/>
      <c r="P25" s="6"/>
      <c r="Q25" s="6">
        <v>1</v>
      </c>
      <c r="S25" s="6"/>
      <c r="V25" t="str">
        <f>IFERROR(VLOOKUP(W25,'Standard Fingering'!$W$2:$X$40,2,0),IFERROR(VLOOKUP(W25,W$2:X24,2,0),"YES"))</f>
        <v>YES</v>
      </c>
      <c r="W25">
        <f>IF(COUNTA(C25:U25)&gt;0,SUMPRODUCT(C25:U25,'Standard Fingering'!C$2:U$2),"")</f>
        <v>4611</v>
      </c>
      <c r="X25" s="7" t="str">
        <f t="shared" si="0"/>
        <v>1203</v>
      </c>
      <c r="Y25" s="7" t="str">
        <f t="shared" si="1"/>
        <v>0x1203</v>
      </c>
      <c r="Z25" s="8" t="str">
        <f t="shared" si="2"/>
        <v>ሃ</v>
      </c>
      <c r="AA25" s="7" t="str">
        <f t="shared" si="3"/>
        <v xml:space="preserve">    "0x1203":_x000D_      filename: "fingering.svg"_x000D_      element: "0x1203"_x000D_</v>
      </c>
      <c r="AB25" s="7" t="str">
        <f t="shared" si="4"/>
        <v>&lt;use id="0x1203" href="#glyph-4611"/&gt;</v>
      </c>
      <c r="AC25" t="str">
        <f t="shared" si="5"/>
        <v>&lt;symbol id="glyph-4611" viewBox="0 0 1000 1000"&gt;&lt;use href="#bflat-pressed" width="140" height="140" x="40" y="230"/&gt;&lt;use href="#b" width="140" height="140" x="100" y="260"/&gt;&lt;use href="#c-pressed" width="100" height="100" x="5" y="110"/&gt;&lt;use href="#a" width="140" height="140" x="90" y="90"/&gt;&lt;use href="#g"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href="#f-pressed" width="140" height="140" x="350" y="90"/&gt;&lt;use href="#e" width="140" height="140" x="450" y="90"/&gt;&lt;use href="#d" width="140" height="140" x="550" y="90"/&gt;&lt;use href="#dsharp-pressed" width="140" height="140" x="650" y="140"/&gt;&lt;use href="#b-roller" width="140" height="140" x="700" y="135"/&gt;&lt;use href="#c-roller" width="140" height="140" x="700" y="165"/&gt;&lt;use href="#csharp" width="140" height="140" x="704" y="200"/&gt;&lt;use href="#gizmo" width="140" height="140" x="770" y="135"/&gt;&lt;/symbol&gt;</v>
      </c>
      <c r="AD25" t="str">
        <f t="shared" si="6"/>
        <v>&lt;use href="#bflat-pressed" width="140" height="140" x="40" y="230"/&gt;</v>
      </c>
      <c r="AE25" t="str">
        <f t="shared" si="7"/>
        <v>&lt;use href="#b" width="140" height="140" x="100" y="260"/&gt;</v>
      </c>
      <c r="AF25" t="str">
        <f t="shared" si="8"/>
        <v>&lt;use href="#c-pressed" width="100" height="100" x="5" y="110"/&gt;</v>
      </c>
      <c r="AG25" t="str">
        <f t="shared" si="9"/>
        <v>&lt;use href="#a" width="140" height="140" x="90" y="90"/&gt;</v>
      </c>
      <c r="AH25" t="str">
        <f t="shared" si="10"/>
        <v>&lt;use href="#g" width="140" height="140" x="190" y="70"/&gt;</v>
      </c>
      <c r="AI25" t="str">
        <f t="shared" si="11"/>
        <v>&lt;use href="#gsharp" width="140" height="140" x="250" y="50"/&gt;</v>
      </c>
      <c r="AJ25" t="str">
        <f t="shared" si="12"/>
        <v>&lt;use href="#separator" width="140" height="140" x="350" y="116"/&gt;</v>
      </c>
      <c r="AK25" t="str">
        <f t="shared" si="13"/>
        <v>&lt;use href="#bflat-lever" width="140" height="140" x="350" y="230"/&gt;</v>
      </c>
      <c r="AL25" t="str">
        <f t="shared" si="14"/>
        <v>&lt;use href="#d-trill" width="140" height="140" x="458" y="180"/&gt;</v>
      </c>
      <c r="AM25" t="str">
        <f t="shared" si="15"/>
        <v>&lt;use href="#dsharp-trill" width="140" height="140" x="558" y="180"/&gt;</v>
      </c>
      <c r="AN25" t="str">
        <f t="shared" si="16"/>
        <v>&lt;use href="#f-pressed" width="140" height="140" x="350" y="90"/&gt;</v>
      </c>
      <c r="AO25" t="str">
        <f t="shared" si="17"/>
        <v>&lt;use href="#e" width="140" height="140" x="450" y="90"/&gt;</v>
      </c>
      <c r="AP25" t="str">
        <f t="shared" si="18"/>
        <v>&lt;use href="#d" width="140" height="140" x="550" y="90"/&gt;</v>
      </c>
      <c r="AQ25" t="str">
        <f t="shared" si="19"/>
        <v>&lt;use href="#dsharp-pressed" width="140" height="140" x="650" y="140"/&gt;</v>
      </c>
      <c r="AR25" t="str">
        <f t="shared" si="20"/>
        <v>&lt;use href="#b-roller" width="140" height="140" x="700" y="135"/&gt;</v>
      </c>
      <c r="AS25" t="str">
        <f t="shared" si="21"/>
        <v>&lt;use href="#c-roller" width="140" height="140" x="700" y="165"/&gt;</v>
      </c>
      <c r="AT25" t="str">
        <f t="shared" si="22"/>
        <v>&lt;use href="#csharp" width="140" height="140" x="704" y="200"/&gt;</v>
      </c>
      <c r="AU25" t="str">
        <f t="shared" si="23"/>
        <v>&lt;use href="#gizmo" width="140" height="140" x="770" y="135"/&gt;</v>
      </c>
    </row>
    <row r="26" spans="1:47" ht="18" x14ac:dyDescent="0.25">
      <c r="A26" t="s">
        <v>15</v>
      </c>
      <c r="B26">
        <v>1</v>
      </c>
      <c r="D26">
        <v>1</v>
      </c>
      <c r="E26" s="6">
        <v>1</v>
      </c>
      <c r="G26" s="6">
        <v>1</v>
      </c>
      <c r="H26" s="6"/>
      <c r="I26" s="6"/>
      <c r="J26" s="6"/>
      <c r="O26" s="6"/>
      <c r="P26" s="6">
        <v>1</v>
      </c>
      <c r="Q26" s="6"/>
      <c r="R26">
        <v>1</v>
      </c>
      <c r="S26">
        <v>1</v>
      </c>
      <c r="V26" t="str">
        <f>IFERROR(VLOOKUP(W26,'Standard Fingering'!$W$2:$X$40,2,0),IFERROR(VLOOKUP(W26,W$2:X25,2,0),"YES"))</f>
        <v>YES</v>
      </c>
      <c r="W26">
        <f>IF(COUNTA(C26:U26)&gt;0,SUMPRODUCT(C26:U26,'Standard Fingering'!C$2:U$2),"")</f>
        <v>5923</v>
      </c>
      <c r="X26" s="7" t="str">
        <f t="shared" si="0"/>
        <v>1723</v>
      </c>
      <c r="Y26" s="7" t="str">
        <f t="shared" si="1"/>
        <v>0x1723</v>
      </c>
      <c r="Z26" s="8" t="str">
        <f t="shared" si="2"/>
        <v>ᜣ</v>
      </c>
      <c r="AA26" s="7" t="str">
        <f t="shared" si="3"/>
        <v xml:space="preserve">    "0x1723":_x000D_      filename: "fingering.svg"_x000D_      element: "0x1723"_x000D_</v>
      </c>
      <c r="AB26" s="7" t="str">
        <f t="shared" si="4"/>
        <v>&lt;use id="0x1723" href="#glyph-5923"/&gt;</v>
      </c>
      <c r="AC26" t="str">
        <f t="shared" si="5"/>
        <v>&lt;symbol id="glyph-5923" viewBox="0 0 1000 1000"&gt;&lt;use href="#bflat" width="140" height="140" x="40" y="230"/&gt;&lt;use href="#b-pressed" width="140" height="140" x="100" y="260"/&gt;&lt;use href="#c-pressed" width="100" height="100" x="5" y="110"/&gt;&lt;use href="#a" width="140" height="140" x="90" y="90"/&gt;&lt;use href="#g-pressed"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href="#f" width="140" height="140" x="350" y="90"/&gt;&lt;use href="#e" width="140" height="140" x="450" y="90"/&gt;&lt;use href="#d-pressed" width="140" height="140" x="550" y="90"/&gt;&lt;use href="#dsharp" width="140" height="140" x="650" y="140"/&gt;&lt;use href="#b-roller-pressed" width="140" height="140" x="700" y="135"/&gt;&lt;use href="#c-roller-pressed" width="140" height="140" x="700" y="165"/&gt;&lt;use href="#csharp" width="140" height="140" x="704" y="200"/&gt;&lt;use href="#gizmo" width="140" height="140" x="770" y="135"/&gt;&lt;/symbol&gt;</v>
      </c>
      <c r="AD26" t="str">
        <f t="shared" si="6"/>
        <v>&lt;use href="#bflat" width="140" height="140" x="40" y="230"/&gt;</v>
      </c>
      <c r="AE26" t="str">
        <f t="shared" si="7"/>
        <v>&lt;use href="#b-pressed" width="140" height="140" x="100" y="260"/&gt;</v>
      </c>
      <c r="AF26" t="str">
        <f t="shared" si="8"/>
        <v>&lt;use href="#c-pressed" width="100" height="100" x="5" y="110"/&gt;</v>
      </c>
      <c r="AG26" t="str">
        <f t="shared" si="9"/>
        <v>&lt;use href="#a" width="140" height="140" x="90" y="90"/&gt;</v>
      </c>
      <c r="AH26" t="str">
        <f t="shared" si="10"/>
        <v>&lt;use href="#g-pressed" width="140" height="140" x="190" y="70"/&gt;</v>
      </c>
      <c r="AI26" t="str">
        <f t="shared" si="11"/>
        <v>&lt;use href="#gsharp" width="140" height="140" x="250" y="50"/&gt;</v>
      </c>
      <c r="AJ26" t="str">
        <f t="shared" si="12"/>
        <v>&lt;use href="#separator" width="140" height="140" x="350" y="116"/&gt;</v>
      </c>
      <c r="AK26" t="str">
        <f t="shared" si="13"/>
        <v>&lt;use href="#bflat-lever" width="140" height="140" x="350" y="230"/&gt;</v>
      </c>
      <c r="AL26" t="str">
        <f t="shared" si="14"/>
        <v>&lt;use href="#d-trill" width="140" height="140" x="458" y="180"/&gt;</v>
      </c>
      <c r="AM26" t="str">
        <f t="shared" si="15"/>
        <v>&lt;use href="#dsharp-trill" width="140" height="140" x="558" y="180"/&gt;</v>
      </c>
      <c r="AN26" t="str">
        <f t="shared" si="16"/>
        <v>&lt;use href="#f" width="140" height="140" x="350" y="90"/&gt;</v>
      </c>
      <c r="AO26" t="str">
        <f t="shared" si="17"/>
        <v>&lt;use href="#e" width="140" height="140" x="450" y="90"/&gt;</v>
      </c>
      <c r="AP26" t="str">
        <f t="shared" si="18"/>
        <v>&lt;use href="#d-pressed" width="140" height="140" x="550" y="90"/&gt;</v>
      </c>
      <c r="AQ26" t="str">
        <f t="shared" si="19"/>
        <v>&lt;use href="#dsharp" width="140" height="140" x="650" y="140"/&gt;</v>
      </c>
      <c r="AR26" t="str">
        <f t="shared" si="20"/>
        <v>&lt;use href="#b-roller-pressed" width="140" height="140" x="700" y="135"/&gt;</v>
      </c>
      <c r="AS26" t="str">
        <f t="shared" si="21"/>
        <v>&lt;use href="#c-roller-pressed" width="140" height="140" x="700" y="165"/&gt;</v>
      </c>
      <c r="AT26" t="str">
        <f t="shared" si="22"/>
        <v>&lt;use href="#csharp" width="140" height="140" x="704" y="200"/&gt;</v>
      </c>
      <c r="AU26" t="str">
        <f t="shared" si="23"/>
        <v>&lt;use href="#gizmo" width="140" height="140" x="770" y="135"/&gt;</v>
      </c>
    </row>
    <row r="27" spans="1:47" ht="18" x14ac:dyDescent="0.25">
      <c r="A27" t="s">
        <v>26</v>
      </c>
      <c r="B27">
        <v>1</v>
      </c>
      <c r="D27">
        <v>1</v>
      </c>
      <c r="E27">
        <v>1</v>
      </c>
      <c r="F27">
        <v>1</v>
      </c>
      <c r="G27">
        <v>1</v>
      </c>
      <c r="N27">
        <v>1</v>
      </c>
      <c r="P27">
        <v>1</v>
      </c>
      <c r="Q27" s="6"/>
      <c r="R27">
        <v>1</v>
      </c>
      <c r="S27">
        <v>1</v>
      </c>
      <c r="V27" t="str">
        <f>IFERROR(VLOOKUP(W27,'Standard Fingering'!$W$2:$X$40,2,0),IFERROR(VLOOKUP(W27,W$2:X26,2,0),"YES"))</f>
        <v>YES</v>
      </c>
      <c r="W27">
        <f>IF(COUNTA(C27:U27)&gt;0,SUMPRODUCT(C27:U27,'Standard Fingering'!C$2:U$2),"")</f>
        <v>8105</v>
      </c>
      <c r="X27" s="7" t="str">
        <f t="shared" si="0"/>
        <v>1FA9</v>
      </c>
      <c r="Y27" s="7" t="str">
        <f t="shared" si="1"/>
        <v>0x1FA9</v>
      </c>
      <c r="Z27" s="8" t="str">
        <f t="shared" si="2"/>
        <v>ᾩ</v>
      </c>
      <c r="AA27" s="7" t="str">
        <f t="shared" si="3"/>
        <v xml:space="preserve">    "0x1FA9":_x000D_      filename: "fingering.svg"_x000D_      element: "0x1FA9"_x000D_</v>
      </c>
      <c r="AB27" s="7" t="str">
        <f t="shared" si="4"/>
        <v>&lt;use id="0x1FA9" href="#glyph-8105"/&gt;</v>
      </c>
      <c r="AC27" t="str">
        <f t="shared" si="5"/>
        <v>&lt;symbol id="glyph-8105" viewBox="0 0 1000 1000"&gt;&lt;use href="#bflat" width="140" height="140" x="40" y="230"/&gt;&lt;use href="#b-pressed" width="140" height="140" x="100" y="260"/&gt;&lt;use href="#c-pressed" width="100" height="100" x="5" y="110"/&gt;&lt;use href="#a-pressed" width="140" height="140" x="90" y="90"/&gt;&lt;use href="#g-pressed"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href="#f-pressed" width="140" height="140" x="350" y="90"/&gt;&lt;use href="#e" width="140" height="140" x="450" y="90"/&gt;&lt;use href="#d-pressed" width="140" height="140" x="550" y="90"/&gt;&lt;use href="#dsharp" width="140" height="140" x="650" y="140"/&gt;&lt;use href="#b-roller-pressed" width="140" height="140" x="700" y="135"/&gt;&lt;use href="#c-roller-pressed" width="140" height="140" x="700" y="165"/&gt;&lt;use href="#csharp" width="140" height="140" x="704" y="200"/&gt;&lt;use href="#gizmo" width="140" height="140" x="770" y="135"/&gt;&lt;/symbol&gt;</v>
      </c>
      <c r="AD27" t="str">
        <f t="shared" si="6"/>
        <v>&lt;use href="#bflat" width="140" height="140" x="40" y="230"/&gt;</v>
      </c>
      <c r="AE27" t="str">
        <f t="shared" si="7"/>
        <v>&lt;use href="#b-pressed" width="140" height="140" x="100" y="260"/&gt;</v>
      </c>
      <c r="AF27" t="str">
        <f t="shared" si="8"/>
        <v>&lt;use href="#c-pressed" width="100" height="100" x="5" y="110"/&gt;</v>
      </c>
      <c r="AG27" t="str">
        <f t="shared" si="9"/>
        <v>&lt;use href="#a-pressed" width="140" height="140" x="90" y="90"/&gt;</v>
      </c>
      <c r="AH27" t="str">
        <f t="shared" si="10"/>
        <v>&lt;use href="#g-pressed" width="140" height="140" x="190" y="70"/&gt;</v>
      </c>
      <c r="AI27" t="str">
        <f t="shared" si="11"/>
        <v>&lt;use href="#gsharp" width="140" height="140" x="250" y="50"/&gt;</v>
      </c>
      <c r="AJ27" t="str">
        <f t="shared" si="12"/>
        <v>&lt;use href="#separator" width="140" height="140" x="350" y="116"/&gt;</v>
      </c>
      <c r="AK27" t="str">
        <f t="shared" si="13"/>
        <v>&lt;use href="#bflat-lever" width="140" height="140" x="350" y="230"/&gt;</v>
      </c>
      <c r="AL27" t="str">
        <f t="shared" si="14"/>
        <v>&lt;use href="#d-trill" width="140" height="140" x="458" y="180"/&gt;</v>
      </c>
      <c r="AM27" t="str">
        <f t="shared" si="15"/>
        <v>&lt;use href="#dsharp-trill" width="140" height="140" x="558" y="180"/&gt;</v>
      </c>
      <c r="AN27" t="str">
        <f t="shared" si="16"/>
        <v>&lt;use href="#f-pressed" width="140" height="140" x="350" y="90"/&gt;</v>
      </c>
      <c r="AO27" t="str">
        <f t="shared" si="17"/>
        <v>&lt;use href="#e" width="140" height="140" x="450" y="90"/&gt;</v>
      </c>
      <c r="AP27" t="str">
        <f t="shared" si="18"/>
        <v>&lt;use href="#d-pressed" width="140" height="140" x="550" y="90"/&gt;</v>
      </c>
      <c r="AQ27" t="str">
        <f t="shared" si="19"/>
        <v>&lt;use href="#dsharp" width="140" height="140" x="650" y="140"/&gt;</v>
      </c>
      <c r="AR27" t="str">
        <f t="shared" si="20"/>
        <v>&lt;use href="#b-roller-pressed" width="140" height="140" x="700" y="135"/&gt;</v>
      </c>
      <c r="AS27" t="str">
        <f t="shared" si="21"/>
        <v>&lt;use href="#c-roller-pressed" width="140" height="140" x="700" y="165"/&gt;</v>
      </c>
      <c r="AT27" t="str">
        <f t="shared" si="22"/>
        <v>&lt;use href="#csharp" width="140" height="140" x="704" y="200"/&gt;</v>
      </c>
      <c r="AU27" t="str">
        <f t="shared" si="23"/>
        <v>&lt;use href="#gizmo" width="140" height="140" x="770" y="135"/&gt;</v>
      </c>
    </row>
    <row r="28" spans="1:47" ht="18" x14ac:dyDescent="0.25">
      <c r="A28" t="s">
        <v>127</v>
      </c>
      <c r="B28">
        <v>1</v>
      </c>
      <c r="D28" s="6"/>
      <c r="E28" s="6"/>
      <c r="G28">
        <v>1</v>
      </c>
      <c r="H28">
        <v>1</v>
      </c>
      <c r="N28">
        <v>1</v>
      </c>
      <c r="O28">
        <v>1</v>
      </c>
      <c r="Q28">
        <v>1</v>
      </c>
      <c r="V28" t="str">
        <f>IFERROR(VLOOKUP(W28,'Standard Fingering'!$W$2:$X$40,2,0),IFERROR(VLOOKUP(W28,W$2:X27,2,0),"YES"))</f>
        <v>YES</v>
      </c>
      <c r="W28">
        <f>IF(COUNTA(C28:U28)&gt;0,SUMPRODUCT(C28:U28,'Standard Fingering'!C$2:U$2),"")</f>
        <v>4323</v>
      </c>
      <c r="X28" s="7" t="str">
        <f t="shared" si="0"/>
        <v>10E3</v>
      </c>
      <c r="Y28" s="7" t="str">
        <f t="shared" si="1"/>
        <v>0x10E3</v>
      </c>
      <c r="Z28" s="8" t="str">
        <f t="shared" si="2"/>
        <v>უ</v>
      </c>
      <c r="AA28" s="7" t="str">
        <f t="shared" si="3"/>
        <v xml:space="preserve">    "0x10E3":_x000D_      filename: "fingering.svg"_x000D_      element: "0x10E3"_x000D_</v>
      </c>
      <c r="AB28" s="7" t="str">
        <f t="shared" si="4"/>
        <v>&lt;use id="0x10E3" href="#glyph-4323"/&gt;</v>
      </c>
      <c r="AC28" t="str">
        <f t="shared" si="5"/>
        <v>&lt;symbol id="glyph-4323" viewBox="0 0 1000 1000"&gt;&lt;use href="#bflat" width="140" height="140" x="40" y="230"/&gt;&lt;use href="#b" width="140" height="140" x="100" y="260"/&gt;&lt;use href="#c" width="100" height="100" x="5" y="110"/&gt;&lt;use href="#a" width="140" height="140" x="90" y="90"/&gt;&lt;use href="#g-pressed" width="140" height="140" x="190" y="70"/&gt;&lt;use href="#gsharp-pressed"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href="#f-pressed" width="140" height="140" x="350" y="90"/&gt;&lt;use href="#e-pressed" width="140" height="140" x="450" y="90"/&gt;&lt;use href="#d" width="140" height="140" x="550" y="90"/&gt;&lt;use href="#dsharp-pressed" width="140" height="140" x="650" y="140"/&gt;&lt;use href="#b-roller" width="140" height="140" x="700" y="135"/&gt;&lt;use href="#c-roller" width="140" height="140" x="700" y="165"/&gt;&lt;use href="#csharp" width="140" height="140" x="704" y="200"/&gt;&lt;use href="#gizmo" width="140" height="140" x="770" y="135"/&gt;&lt;/symbol&gt;</v>
      </c>
      <c r="AD28" t="str">
        <f t="shared" si="6"/>
        <v>&lt;use href="#bflat" width="140" height="140" x="40" y="230"/&gt;</v>
      </c>
      <c r="AE28" t="str">
        <f t="shared" si="7"/>
        <v>&lt;use href="#b" width="140" height="140" x="100" y="260"/&gt;</v>
      </c>
      <c r="AF28" t="str">
        <f t="shared" si="8"/>
        <v>&lt;use href="#c" width="100" height="100" x="5" y="110"/&gt;</v>
      </c>
      <c r="AG28" t="str">
        <f t="shared" si="9"/>
        <v>&lt;use href="#a" width="140" height="140" x="90" y="90"/&gt;</v>
      </c>
      <c r="AH28" t="str">
        <f t="shared" si="10"/>
        <v>&lt;use href="#g-pressed" width="140" height="140" x="190" y="70"/&gt;</v>
      </c>
      <c r="AI28" t="str">
        <f t="shared" si="11"/>
        <v>&lt;use href="#gsharp-pressed" width="140" height="140" x="250" y="50"/&gt;</v>
      </c>
      <c r="AJ28" t="str">
        <f t="shared" si="12"/>
        <v>&lt;use href="#separator" width="140" height="140" x="350" y="116"/&gt;</v>
      </c>
      <c r="AK28" t="str">
        <f t="shared" si="13"/>
        <v>&lt;use href="#bflat-lever" width="140" height="140" x="350" y="230"/&gt;</v>
      </c>
      <c r="AL28" t="str">
        <f t="shared" si="14"/>
        <v>&lt;use href="#d-trill" width="140" height="140" x="458" y="180"/&gt;</v>
      </c>
      <c r="AM28" t="str">
        <f t="shared" si="15"/>
        <v>&lt;use href="#dsharp-trill" width="140" height="140" x="558" y="180"/&gt;</v>
      </c>
      <c r="AN28" t="str">
        <f t="shared" si="16"/>
        <v>&lt;use href="#f-pressed" width="140" height="140" x="350" y="90"/&gt;</v>
      </c>
      <c r="AO28" t="str">
        <f t="shared" si="17"/>
        <v>&lt;use href="#e-pressed" width="140" height="140" x="450" y="90"/&gt;</v>
      </c>
      <c r="AP28" t="str">
        <f t="shared" si="18"/>
        <v>&lt;use href="#d" width="140" height="140" x="550" y="90"/&gt;</v>
      </c>
      <c r="AQ28" t="str">
        <f t="shared" si="19"/>
        <v>&lt;use href="#dsharp-pressed" width="140" height="140" x="650" y="140"/&gt;</v>
      </c>
      <c r="AR28" t="str">
        <f t="shared" si="20"/>
        <v>&lt;use href="#b-roller" width="140" height="140" x="700" y="135"/&gt;</v>
      </c>
      <c r="AS28" t="str">
        <f t="shared" si="21"/>
        <v>&lt;use href="#c-roller" width="140" height="140" x="700" y="165"/&gt;</v>
      </c>
      <c r="AT28" t="str">
        <f t="shared" si="22"/>
        <v>&lt;use href="#csharp" width="140" height="140" x="704" y="200"/&gt;</v>
      </c>
      <c r="AU28" t="str">
        <f t="shared" si="23"/>
        <v>&lt;use href="#gizmo" width="140" height="140" x="770" y="135"/&gt;</v>
      </c>
    </row>
    <row r="29" spans="1:47" ht="18" x14ac:dyDescent="0.25">
      <c r="A29" t="s">
        <v>14</v>
      </c>
      <c r="B29">
        <v>1</v>
      </c>
      <c r="D29">
        <v>1</v>
      </c>
      <c r="F29">
        <v>1</v>
      </c>
      <c r="G29">
        <v>1</v>
      </c>
      <c r="T29">
        <v>1</v>
      </c>
      <c r="V29" t="str">
        <f>IFERROR(VLOOKUP(W29,'Standard Fingering'!$W$2:$X$40,2,0),IFERROR(VLOOKUP(W29,W$2:X28,2,0),"YES"))</f>
        <v>YES</v>
      </c>
      <c r="W29">
        <f>IF(COUNTA(C29:U29)&gt;0,SUMPRODUCT(C29:U29,'Standard Fingering'!C$2:U$2),"")</f>
        <v>4933</v>
      </c>
      <c r="X29" s="7" t="str">
        <f t="shared" si="0"/>
        <v>1345</v>
      </c>
      <c r="Y29" s="7" t="str">
        <f t="shared" si="1"/>
        <v>0x1345</v>
      </c>
      <c r="Z29" s="8" t="str">
        <f t="shared" si="2"/>
        <v>ፅ</v>
      </c>
      <c r="AA29" s="7" t="str">
        <f t="shared" si="3"/>
        <v xml:space="preserve">    "0x1345":_x000D_      filename: "fingering.svg"_x000D_      element: "0x1345"_x000D_</v>
      </c>
      <c r="AB29" s="7" t="str">
        <f t="shared" si="4"/>
        <v>&lt;use id="0x1345" href="#glyph-4933"/&gt;</v>
      </c>
      <c r="AC29" t="str">
        <f t="shared" si="5"/>
        <v>&lt;symbol id="glyph-4933" viewBox="0 0 1000 1000"&gt;&lt;use href="#bflat" width="140" height="140" x="40" y="230"/&gt;&lt;use href="#b-pressed" width="140" height="140" x="100" y="260"/&gt;&lt;use href="#c" width="100" height="100" x="5" y="110"/&gt;&lt;use href="#a-pressed" width="140" height="140" x="90" y="90"/&gt;&lt;use href="#g-pressed"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href="#f" width="140" height="140" x="350" y="90"/&gt;&lt;use href="#e" width="140" height="140" x="450" y="90"/&gt;&lt;use href="#d" width="140" height="140" x="550" y="90"/&gt;&lt;use href="#dsharp" width="140" height="140" x="650" y="140"/&gt;&lt;use href="#b-roller" width="140" height="140" x="700" y="135"/&gt;&lt;use href="#c-roller" width="140" height="140" x="700" y="165"/&gt;&lt;use href="#csharp-pressed" width="140" height="140" x="704" y="200"/&gt;&lt;use href="#gizmo" width="140" height="140" x="770" y="135"/&gt;&lt;/symbol&gt;</v>
      </c>
      <c r="AD29" t="str">
        <f t="shared" si="6"/>
        <v>&lt;use href="#bflat" width="140" height="140" x="40" y="230"/&gt;</v>
      </c>
      <c r="AE29" t="str">
        <f t="shared" si="7"/>
        <v>&lt;use href="#b-pressed" width="140" height="140" x="100" y="260"/&gt;</v>
      </c>
      <c r="AF29" t="str">
        <f t="shared" si="8"/>
        <v>&lt;use href="#c" width="100" height="100" x="5" y="110"/&gt;</v>
      </c>
      <c r="AG29" t="str">
        <f t="shared" si="9"/>
        <v>&lt;use href="#a-pressed" width="140" height="140" x="90" y="90"/&gt;</v>
      </c>
      <c r="AH29" t="str">
        <f t="shared" si="10"/>
        <v>&lt;use href="#g-pressed" width="140" height="140" x="190" y="70"/&gt;</v>
      </c>
      <c r="AI29" t="str">
        <f t="shared" si="11"/>
        <v>&lt;use href="#gsharp" width="140" height="140" x="250" y="50"/&gt;</v>
      </c>
      <c r="AJ29" t="str">
        <f t="shared" si="12"/>
        <v>&lt;use href="#separator" width="140" height="140" x="350" y="116"/&gt;</v>
      </c>
      <c r="AK29" t="str">
        <f t="shared" si="13"/>
        <v>&lt;use href="#bflat-lever" width="140" height="140" x="350" y="230"/&gt;</v>
      </c>
      <c r="AL29" t="str">
        <f t="shared" si="14"/>
        <v>&lt;use href="#d-trill" width="140" height="140" x="458" y="180"/&gt;</v>
      </c>
      <c r="AM29" t="str">
        <f t="shared" si="15"/>
        <v>&lt;use href="#dsharp-trill" width="140" height="140" x="558" y="180"/&gt;</v>
      </c>
      <c r="AN29" t="str">
        <f t="shared" si="16"/>
        <v>&lt;use href="#f" width="140" height="140" x="350" y="90"/&gt;</v>
      </c>
      <c r="AO29" t="str">
        <f t="shared" si="17"/>
        <v>&lt;use href="#e" width="140" height="140" x="450" y="90"/&gt;</v>
      </c>
      <c r="AP29" t="str">
        <f t="shared" si="18"/>
        <v>&lt;use href="#d" width="140" height="140" x="550" y="90"/&gt;</v>
      </c>
      <c r="AQ29" t="str">
        <f t="shared" si="19"/>
        <v>&lt;use href="#dsharp" width="140" height="140" x="650" y="140"/&gt;</v>
      </c>
      <c r="AR29" t="str">
        <f t="shared" si="20"/>
        <v>&lt;use href="#b-roller" width="140" height="140" x="700" y="135"/&gt;</v>
      </c>
      <c r="AS29" t="str">
        <f t="shared" si="21"/>
        <v>&lt;use href="#c-roller" width="140" height="140" x="700" y="165"/&gt;</v>
      </c>
      <c r="AT29" t="str">
        <f t="shared" si="22"/>
        <v>&lt;use href="#csharp-pressed" width="140" height="140" x="704" y="200"/&gt;</v>
      </c>
      <c r="AU29" t="str">
        <f t="shared" si="23"/>
        <v>&lt;use href="#gizmo" width="140" height="140" x="770" y="135"/&gt;</v>
      </c>
    </row>
    <row r="30" spans="1:47" ht="18" x14ac:dyDescent="0.25">
      <c r="A30" t="s">
        <v>128</v>
      </c>
      <c r="B30">
        <v>1</v>
      </c>
      <c r="D30">
        <v>1</v>
      </c>
      <c r="E30">
        <v>1</v>
      </c>
      <c r="F30">
        <v>1</v>
      </c>
      <c r="G30">
        <v>1</v>
      </c>
      <c r="H30" s="6">
        <v>1</v>
      </c>
      <c r="I30" s="6"/>
      <c r="J30" s="6"/>
      <c r="L30">
        <v>1</v>
      </c>
      <c r="Q30" s="6"/>
      <c r="R30" s="6"/>
      <c r="V30" t="str">
        <f>IFERROR(VLOOKUP(W30,'Standard Fingering'!$W$2:$X$40,2,0),IFERROR(VLOOKUP(W30,W$2:X29,2,0),"YES"))</f>
        <v>YES</v>
      </c>
      <c r="W30">
        <f>IF(COUNTA(C30:U30)&gt;0,SUMPRODUCT(C30:U30,'Standard Fingering'!C$2:U$2),"")</f>
        <v>8491</v>
      </c>
      <c r="X30" s="7" t="str">
        <f t="shared" si="0"/>
        <v>212B</v>
      </c>
      <c r="Y30" s="7" t="str">
        <f t="shared" si="1"/>
        <v>0x212B</v>
      </c>
      <c r="Z30" s="8" t="str">
        <f t="shared" si="2"/>
        <v>Å</v>
      </c>
      <c r="AA30" s="7" t="str">
        <f t="shared" si="3"/>
        <v xml:space="preserve">    "0x212B":_x000D_      filename: "fingering.svg"_x000D_      element: "0x212B"_x000D_</v>
      </c>
      <c r="AB30" s="7" t="str">
        <f t="shared" si="4"/>
        <v>&lt;use id="0x212B" href="#glyph-8491"/&gt;</v>
      </c>
      <c r="AC30" t="str">
        <f t="shared" si="5"/>
        <v>&lt;symbol id="glyph-8491" viewBox="0 0 1000 1000"&gt;&lt;use href="#bflat" width="140" height="140" x="40" y="230"/&gt;&lt;use href="#b-pressed" width="140" height="140" x="100" y="260"/&gt;&lt;use href="#c-pressed" width="100" height="100" x="5" y="110"/&gt;&lt;use href="#a-pressed" width="140" height="140" x="90" y="90"/&gt;&lt;use href="#g-pressed" width="140" height="140" x="190" y="70"/&gt;&lt;use href="#gsharp-pressed" width="140" height="140" x="250" y="50"/&gt;&lt;use href="#separator" width="140" height="140" x="350" y="116"/&gt;&lt;use href="#bflat-lever" width="140" height="140" x="350" y="230"/&gt;&lt;use href="#d-trill-pressed" width="140" height="140" x="458" y="180"/&gt;&lt;use href="#dsharp-trill" width="140" height="140" x="558" y="180"/&gt;&lt;use href="#f" width="140" height="140" x="350" y="90"/&gt;&lt;use href="#e" width="140" height="140" x="450" y="90"/&gt;&lt;use href="#d" width="140" height="140" x="550" y="90"/&gt;&lt;use href="#dsharp" width="140" height="140" x="650" y="140"/&gt;&lt;use href="#b-roller" width="140" height="140" x="700" y="135"/&gt;&lt;use href="#c-roller" width="140" height="140" x="700" y="165"/&gt;&lt;use href="#csharp" width="140" height="140" x="704" y="200"/&gt;&lt;use href="#gizmo" width="140" height="140" x="770" y="135"/&gt;&lt;/symbol&gt;</v>
      </c>
      <c r="AD30" t="str">
        <f t="shared" si="6"/>
        <v>&lt;use href="#bflat" width="140" height="140" x="40" y="230"/&gt;</v>
      </c>
      <c r="AE30" t="str">
        <f t="shared" si="7"/>
        <v>&lt;use href="#b-pressed" width="140" height="140" x="100" y="260"/&gt;</v>
      </c>
      <c r="AF30" t="str">
        <f t="shared" si="8"/>
        <v>&lt;use href="#c-pressed" width="100" height="100" x="5" y="110"/&gt;</v>
      </c>
      <c r="AG30" t="str">
        <f t="shared" si="9"/>
        <v>&lt;use href="#a-pressed" width="140" height="140" x="90" y="90"/&gt;</v>
      </c>
      <c r="AH30" t="str">
        <f t="shared" si="10"/>
        <v>&lt;use href="#g-pressed" width="140" height="140" x="190" y="70"/&gt;</v>
      </c>
      <c r="AI30" t="str">
        <f t="shared" si="11"/>
        <v>&lt;use href="#gsharp-pressed" width="140" height="140" x="250" y="50"/&gt;</v>
      </c>
      <c r="AJ30" t="str">
        <f t="shared" si="12"/>
        <v>&lt;use href="#separator" width="140" height="140" x="350" y="116"/&gt;</v>
      </c>
      <c r="AK30" t="str">
        <f t="shared" si="13"/>
        <v>&lt;use href="#bflat-lever" width="140" height="140" x="350" y="230"/&gt;</v>
      </c>
      <c r="AL30" t="str">
        <f t="shared" si="14"/>
        <v>&lt;use href="#d-trill-pressed" width="140" height="140" x="458" y="180"/&gt;</v>
      </c>
      <c r="AM30" t="str">
        <f t="shared" si="15"/>
        <v>&lt;use href="#dsharp-trill" width="140" height="140" x="558" y="180"/&gt;</v>
      </c>
      <c r="AN30" t="str">
        <f t="shared" si="16"/>
        <v>&lt;use href="#f" width="140" height="140" x="350" y="90"/&gt;</v>
      </c>
      <c r="AO30" t="str">
        <f t="shared" si="17"/>
        <v>&lt;use href="#e" width="140" height="140" x="450" y="90"/&gt;</v>
      </c>
      <c r="AP30" t="str">
        <f t="shared" si="18"/>
        <v>&lt;use href="#d" width="140" height="140" x="550" y="90"/&gt;</v>
      </c>
      <c r="AQ30" t="str">
        <f t="shared" si="19"/>
        <v>&lt;use href="#dsharp" width="140" height="140" x="650" y="140"/&gt;</v>
      </c>
      <c r="AR30" t="str">
        <f t="shared" si="20"/>
        <v>&lt;use href="#b-roller" width="140" height="140" x="700" y="135"/&gt;</v>
      </c>
      <c r="AS30" t="str">
        <f t="shared" si="21"/>
        <v>&lt;use href="#c-roller" width="140" height="140" x="700" y="165"/&gt;</v>
      </c>
      <c r="AT30" t="str">
        <f t="shared" si="22"/>
        <v>&lt;use href="#csharp" width="140" height="140" x="704" y="200"/&gt;</v>
      </c>
      <c r="AU30" t="str">
        <f t="shared" si="23"/>
        <v>&lt;use href="#gizmo" width="140" height="140" x="770" y="135"/&gt;</v>
      </c>
    </row>
    <row r="31" spans="1:47" ht="18" x14ac:dyDescent="0.25">
      <c r="A31" t="s">
        <v>13</v>
      </c>
      <c r="B31">
        <v>1</v>
      </c>
      <c r="D31">
        <v>1</v>
      </c>
      <c r="E31">
        <v>1</v>
      </c>
      <c r="F31">
        <v>1</v>
      </c>
      <c r="H31" s="6">
        <v>1</v>
      </c>
      <c r="I31" s="6"/>
      <c r="J31" s="6"/>
      <c r="M31" s="6">
        <v>1</v>
      </c>
      <c r="Q31" s="6">
        <v>1</v>
      </c>
      <c r="V31" t="str">
        <f>IFERROR(VLOOKUP(W31,'Standard Fingering'!$W$2:$X$40,2,0),IFERROR(VLOOKUP(W31,W$2:X30,2,0),"YES"))</f>
        <v>YES</v>
      </c>
      <c r="W31">
        <f>IF(COUNTA(C31:U31)&gt;0,SUMPRODUCT(C31:U31,'Standard Fingering'!C$2:U$2),"")</f>
        <v>7392</v>
      </c>
      <c r="X31" s="7" t="str">
        <f t="shared" si="0"/>
        <v>1CE0</v>
      </c>
      <c r="Y31" s="7" t="str">
        <f t="shared" si="1"/>
        <v>0x1CE0</v>
      </c>
      <c r="Z31" s="8" t="str">
        <f t="shared" si="2"/>
        <v>᳠</v>
      </c>
      <c r="AA31" s="7" t="str">
        <f t="shared" si="3"/>
        <v xml:space="preserve">    "0x1CE0":_x000D_      filename: "fingering.svg"_x000D_      element: "0x1CE0"_x000D_</v>
      </c>
      <c r="AB31" s="7" t="str">
        <f t="shared" si="4"/>
        <v>&lt;use id="0x1CE0" href="#glyph-7392"/&gt;</v>
      </c>
      <c r="AC31" t="str">
        <f t="shared" si="5"/>
        <v>&lt;symbol id="glyph-7392" viewBox="0 0 1000 1000"&gt;&lt;use href="#bflat" width="140" height="140" x="40" y="230"/&gt;&lt;use href="#b-pressed" width="140" height="140" x="100" y="260"/&gt;&lt;use href="#c-pressed" width="100" height="100" x="5" y="110"/&gt;&lt;use href="#a-pressed" width="140" height="140" x="90" y="90"/&gt;&lt;use href="#g" width="140" height="140" x="190" y="70"/&gt;&lt;use href="#gsharp-pressed"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href="#dsharp-trill-pressed" width="140" height="140" x="558" y="180"/&gt;&lt;use href="#f" width="140" height="140" x="350" y="90"/&gt;&lt;use href="#e" width="140" height="140" x="450" y="90"/&gt;&lt;use href="#d" width="140" height="140" x="550" y="90"/&gt;&lt;use href="#dsharp-pressed" width="140" height="140" x="650" y="140"/&gt;&lt;use href="#b-roller" width="140" height="140" x="700" y="135"/&gt;&lt;use href="#c-roller" width="140" height="140" x="700" y="165"/&gt;&lt;use href="#csharp" width="140" height="140" x="704" y="200"/&gt;&lt;use href="#gizmo" width="140" height="140" x="770" y="135"/&gt;&lt;/symbol&gt;</v>
      </c>
      <c r="AD31" t="str">
        <f t="shared" si="6"/>
        <v>&lt;use href="#bflat" width="140" height="140" x="40" y="230"/&gt;</v>
      </c>
      <c r="AE31" t="str">
        <f t="shared" si="7"/>
        <v>&lt;use href="#b-pressed" width="140" height="140" x="100" y="260"/&gt;</v>
      </c>
      <c r="AF31" t="str">
        <f t="shared" si="8"/>
        <v>&lt;use href="#c-pressed" width="100" height="100" x="5" y="110"/&gt;</v>
      </c>
      <c r="AG31" t="str">
        <f t="shared" si="9"/>
        <v>&lt;use href="#a-pressed" width="140" height="140" x="90" y="90"/&gt;</v>
      </c>
      <c r="AH31" t="str">
        <f t="shared" si="10"/>
        <v>&lt;use href="#g" width="140" height="140" x="190" y="70"/&gt;</v>
      </c>
      <c r="AI31" t="str">
        <f t="shared" si="11"/>
        <v>&lt;use href="#gsharp-pressed" width="140" height="140" x="250" y="50"/&gt;</v>
      </c>
      <c r="AJ31" t="str">
        <f t="shared" si="12"/>
        <v>&lt;use href="#separator" width="140" height="140" x="350" y="116"/&gt;</v>
      </c>
      <c r="AK31" t="str">
        <f t="shared" si="13"/>
        <v>&lt;use href="#bflat-lever" width="140" height="140" x="350" y="230"/&gt;</v>
      </c>
      <c r="AL31" t="str">
        <f t="shared" si="14"/>
        <v>&lt;use href="#d-trill" width="140" height="140" x="458" y="180"/&gt;</v>
      </c>
      <c r="AM31" t="str">
        <f t="shared" si="15"/>
        <v>&lt;use href="#dsharp-trill-pressed" width="140" height="140" x="558" y="180"/&gt;</v>
      </c>
      <c r="AN31" t="str">
        <f t="shared" si="16"/>
        <v>&lt;use href="#f" width="140" height="140" x="350" y="90"/&gt;</v>
      </c>
      <c r="AO31" t="str">
        <f t="shared" si="17"/>
        <v>&lt;use href="#e" width="140" height="140" x="450" y="90"/&gt;</v>
      </c>
      <c r="AP31" t="str">
        <f t="shared" si="18"/>
        <v>&lt;use href="#d" width="140" height="140" x="550" y="90"/&gt;</v>
      </c>
      <c r="AQ31" t="str">
        <f t="shared" si="19"/>
        <v>&lt;use href="#dsharp-pressed" width="140" height="140" x="650" y="140"/&gt;</v>
      </c>
      <c r="AR31" t="str">
        <f t="shared" si="20"/>
        <v>&lt;use href="#b-roller" width="140" height="140" x="700" y="135"/&gt;</v>
      </c>
      <c r="AS31" t="str">
        <f t="shared" si="21"/>
        <v>&lt;use href="#c-roller" width="140" height="140" x="700" y="165"/&gt;</v>
      </c>
      <c r="AT31" t="str">
        <f t="shared" si="22"/>
        <v>&lt;use href="#csharp" width="140" height="140" x="704" y="200"/&gt;</v>
      </c>
      <c r="AU31" t="str">
        <f t="shared" si="23"/>
        <v>&lt;use href="#gizmo" width="140" height="140" x="770" y="135"/&gt;</v>
      </c>
    </row>
    <row r="32" spans="1:47" ht="18" x14ac:dyDescent="0.25">
      <c r="A32" t="s">
        <v>12</v>
      </c>
      <c r="B32">
        <v>1</v>
      </c>
      <c r="D32">
        <v>1</v>
      </c>
      <c r="E32">
        <v>1</v>
      </c>
      <c r="G32">
        <v>1</v>
      </c>
      <c r="H32" s="6"/>
      <c r="I32" s="6"/>
      <c r="J32" s="6"/>
      <c r="N32" s="6">
        <v>1</v>
      </c>
      <c r="O32">
        <v>1</v>
      </c>
      <c r="P32">
        <v>1</v>
      </c>
      <c r="Q32" s="6"/>
      <c r="T32" s="6">
        <v>1</v>
      </c>
      <c r="V32" t="str">
        <f>IFERROR(VLOOKUP(W32,'Standard Fingering'!$W$2:$X$40,2,0),IFERROR(VLOOKUP(W32,W$2:X31,2,0),"YES"))</f>
        <v>YES</v>
      </c>
      <c r="W32">
        <f>IF(COUNTA(C32:U32)&gt;0,SUMPRODUCT(C32:U32,'Standard Fingering'!C$2:U$2),"")</f>
        <v>6763</v>
      </c>
      <c r="X32" s="7" t="str">
        <f t="shared" si="0"/>
        <v>1A6B</v>
      </c>
      <c r="Y32" s="7" t="str">
        <f t="shared" si="1"/>
        <v>0x1A6B</v>
      </c>
      <c r="Z32" s="8" t="str">
        <f t="shared" si="2"/>
        <v>ᩫ</v>
      </c>
      <c r="AA32" s="7" t="str">
        <f t="shared" si="3"/>
        <v xml:space="preserve">    "0x1A6B":_x000D_      filename: "fingering.svg"_x000D_      element: "0x1A6B"_x000D_</v>
      </c>
      <c r="AB32" s="7" t="str">
        <f t="shared" si="4"/>
        <v>&lt;use id="0x1A6B" href="#glyph-6763"/&gt;</v>
      </c>
      <c r="AC32" t="str">
        <f t="shared" si="5"/>
        <v>&lt;symbol id="glyph-6763" viewBox="0 0 1000 1000"&gt;&lt;use href="#bflat" width="140" height="140" x="40" y="230"/&gt;&lt;use href="#b-pressed" width="140" height="140" x="100" y="260"/&gt;&lt;use href="#c-pressed" width="100" height="100" x="5" y="110"/&gt;&lt;use href="#a" width="140" height="140" x="90" y="90"/&gt;&lt;use href="#g-pressed"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href="#f-pressed" width="140" height="140" x="350" y="90"/&gt;&lt;use href="#e-pressed" width="140" height="140" x="450" y="90"/&gt;&lt;use href="#d-pressed" width="140" height="140" x="550" y="90"/&gt;&lt;use href="#dsharp" width="140" height="140" x="650" y="140"/&gt;&lt;use href="#b-roller" width="140" height="140" x="700" y="135"/&gt;&lt;use href="#c-roller" width="140" height="140" x="700" y="165"/&gt;&lt;use href="#csharp-pressed" width="140" height="140" x="704" y="200"/&gt;&lt;use href="#gizmo" width="140" height="140" x="770" y="135"/&gt;&lt;/symbol&gt;</v>
      </c>
      <c r="AD32" t="str">
        <f t="shared" si="6"/>
        <v>&lt;use href="#bflat" width="140" height="140" x="40" y="230"/&gt;</v>
      </c>
      <c r="AE32" t="str">
        <f t="shared" si="7"/>
        <v>&lt;use href="#b-pressed" width="140" height="140" x="100" y="260"/&gt;</v>
      </c>
      <c r="AF32" t="str">
        <f t="shared" si="8"/>
        <v>&lt;use href="#c-pressed" width="100" height="100" x="5" y="110"/&gt;</v>
      </c>
      <c r="AG32" t="str">
        <f t="shared" si="9"/>
        <v>&lt;use href="#a" width="140" height="140" x="90" y="90"/&gt;</v>
      </c>
      <c r="AH32" t="str">
        <f t="shared" si="10"/>
        <v>&lt;use href="#g-pressed" width="140" height="140" x="190" y="70"/&gt;</v>
      </c>
      <c r="AI32" t="str">
        <f t="shared" si="11"/>
        <v>&lt;use href="#gsharp" width="140" height="140" x="250" y="50"/&gt;</v>
      </c>
      <c r="AJ32" t="str">
        <f t="shared" si="12"/>
        <v>&lt;use href="#separator" width="140" height="140" x="350" y="116"/&gt;</v>
      </c>
      <c r="AK32" t="str">
        <f t="shared" si="13"/>
        <v>&lt;use href="#bflat-lever" width="140" height="140" x="350" y="230"/&gt;</v>
      </c>
      <c r="AL32" t="str">
        <f t="shared" si="14"/>
        <v>&lt;use href="#d-trill" width="140" height="140" x="458" y="180"/&gt;</v>
      </c>
      <c r="AM32" t="str">
        <f t="shared" si="15"/>
        <v>&lt;use href="#dsharp-trill" width="140" height="140" x="558" y="180"/&gt;</v>
      </c>
      <c r="AN32" t="str">
        <f t="shared" si="16"/>
        <v>&lt;use href="#f-pressed" width="140" height="140" x="350" y="90"/&gt;</v>
      </c>
      <c r="AO32" t="str">
        <f t="shared" si="17"/>
        <v>&lt;use href="#e-pressed" width="140" height="140" x="450" y="90"/&gt;</v>
      </c>
      <c r="AP32" t="str">
        <f t="shared" si="18"/>
        <v>&lt;use href="#d-pressed" width="140" height="140" x="550" y="90"/&gt;</v>
      </c>
      <c r="AQ32" t="str">
        <f t="shared" si="19"/>
        <v>&lt;use href="#dsharp" width="140" height="140" x="650" y="140"/&gt;</v>
      </c>
      <c r="AR32" t="str">
        <f t="shared" si="20"/>
        <v>&lt;use href="#b-roller" width="140" height="140" x="700" y="135"/&gt;</v>
      </c>
      <c r="AS32" t="str">
        <f t="shared" si="21"/>
        <v>&lt;use href="#c-roller" width="140" height="140" x="700" y="165"/&gt;</v>
      </c>
      <c r="AT32" t="str">
        <f t="shared" si="22"/>
        <v>&lt;use href="#csharp-pressed" width="140" height="140" x="704" y="200"/&gt;</v>
      </c>
      <c r="AU32" t="str">
        <f t="shared" si="23"/>
        <v>&lt;use href="#gizmo" width="140" height="140" x="770" y="135"/&gt;</v>
      </c>
    </row>
    <row r="33" spans="1:47" ht="18" x14ac:dyDescent="0.25">
      <c r="A33" t="s">
        <v>129</v>
      </c>
      <c r="B33">
        <v>1</v>
      </c>
      <c r="D33">
        <v>1</v>
      </c>
      <c r="E33">
        <v>1</v>
      </c>
      <c r="G33">
        <v>1</v>
      </c>
      <c r="H33" s="6"/>
      <c r="I33" s="6"/>
      <c r="J33" s="6"/>
      <c r="N33" s="6"/>
      <c r="P33">
        <v>1</v>
      </c>
      <c r="Q33" s="6"/>
      <c r="T33" s="6">
        <v>1</v>
      </c>
      <c r="V33" t="str">
        <f>IFERROR(VLOOKUP(W33,'Standard Fingering'!$W$2:$X$40,2,0),IFERROR(VLOOKUP(W33,W$2:X32,2,0),"YES"))</f>
        <v>YES</v>
      </c>
      <c r="W33">
        <f>IF(COUNTA(C33:U33)&gt;0,SUMPRODUCT(C33:U33,'Standard Fingering'!C$2:U$2),"")</f>
        <v>5539</v>
      </c>
      <c r="X33" s="7" t="str">
        <f t="shared" si="0"/>
        <v>15A3</v>
      </c>
      <c r="Y33" s="7" t="str">
        <f t="shared" si="1"/>
        <v>0x15A3</v>
      </c>
      <c r="Z33" s="8" t="str">
        <f t="shared" si="2"/>
        <v>ᖣ</v>
      </c>
      <c r="AA33" s="7" t="str">
        <f t="shared" si="3"/>
        <v xml:space="preserve">    "0x15A3":_x000D_      filename: "fingering.svg"_x000D_      element: "0x15A3"_x000D_</v>
      </c>
      <c r="AB33" s="7" t="str">
        <f t="shared" si="4"/>
        <v>&lt;use id="0x15A3" href="#glyph-5539"/&gt;</v>
      </c>
      <c r="AC33" t="str">
        <f t="shared" si="5"/>
        <v>&lt;symbol id="glyph-5539" viewBox="0 0 1000 1000"&gt;&lt;use href="#bflat" width="140" height="140" x="40" y="230"/&gt;&lt;use href="#b-pressed" width="140" height="140" x="100" y="260"/&gt;&lt;use href="#c-pressed" width="100" height="100" x="5" y="110"/&gt;&lt;use href="#a" width="140" height="140" x="90" y="90"/&gt;&lt;use href="#g-pressed"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href="#f" width="140" height="140" x="350" y="90"/&gt;&lt;use href="#e" width="140" height="140" x="450" y="90"/&gt;&lt;use href="#d-pressed" width="140" height="140" x="550" y="90"/&gt;&lt;use href="#dsharp" width="140" height="140" x="650" y="140"/&gt;&lt;use href="#b-roller" width="140" height="140" x="700" y="135"/&gt;&lt;use href="#c-roller" width="140" height="140" x="700" y="165"/&gt;&lt;use href="#csharp-pressed" width="140" height="140" x="704" y="200"/&gt;&lt;use href="#gizmo" width="140" height="140" x="770" y="135"/&gt;&lt;/symbol&gt;</v>
      </c>
      <c r="AD33" t="str">
        <f t="shared" si="6"/>
        <v>&lt;use href="#bflat" width="140" height="140" x="40" y="230"/&gt;</v>
      </c>
      <c r="AE33" t="str">
        <f t="shared" si="7"/>
        <v>&lt;use href="#b-pressed" width="140" height="140" x="100" y="260"/&gt;</v>
      </c>
      <c r="AF33" t="str">
        <f t="shared" si="8"/>
        <v>&lt;use href="#c-pressed" width="100" height="100" x="5" y="110"/&gt;</v>
      </c>
      <c r="AG33" t="str">
        <f t="shared" si="9"/>
        <v>&lt;use href="#a" width="140" height="140" x="90" y="90"/&gt;</v>
      </c>
      <c r="AH33" t="str">
        <f t="shared" si="10"/>
        <v>&lt;use href="#g-pressed" width="140" height="140" x="190" y="70"/&gt;</v>
      </c>
      <c r="AI33" t="str">
        <f t="shared" si="11"/>
        <v>&lt;use href="#gsharp" width="140" height="140" x="250" y="50"/&gt;</v>
      </c>
      <c r="AJ33" t="str">
        <f t="shared" si="12"/>
        <v>&lt;use href="#separator" width="140" height="140" x="350" y="116"/&gt;</v>
      </c>
      <c r="AK33" t="str">
        <f t="shared" si="13"/>
        <v>&lt;use href="#bflat-lever" width="140" height="140" x="350" y="230"/&gt;</v>
      </c>
      <c r="AL33" t="str">
        <f t="shared" si="14"/>
        <v>&lt;use href="#d-trill" width="140" height="140" x="458" y="180"/&gt;</v>
      </c>
      <c r="AM33" t="str">
        <f t="shared" si="15"/>
        <v>&lt;use href="#dsharp-trill" width="140" height="140" x="558" y="180"/&gt;</v>
      </c>
      <c r="AN33" t="str">
        <f t="shared" si="16"/>
        <v>&lt;use href="#f" width="140" height="140" x="350" y="90"/&gt;</v>
      </c>
      <c r="AO33" t="str">
        <f t="shared" si="17"/>
        <v>&lt;use href="#e" width="140" height="140" x="450" y="90"/&gt;</v>
      </c>
      <c r="AP33" t="str">
        <f t="shared" si="18"/>
        <v>&lt;use href="#d-pressed" width="140" height="140" x="550" y="90"/&gt;</v>
      </c>
      <c r="AQ33" t="str">
        <f t="shared" si="19"/>
        <v>&lt;use href="#dsharp" width="140" height="140" x="650" y="140"/&gt;</v>
      </c>
      <c r="AR33" t="str">
        <f t="shared" si="20"/>
        <v>&lt;use href="#b-roller" width="140" height="140" x="700" y="135"/&gt;</v>
      </c>
      <c r="AS33" t="str">
        <f t="shared" si="21"/>
        <v>&lt;use href="#c-roller" width="140" height="140" x="700" y="165"/&gt;</v>
      </c>
      <c r="AT33" t="str">
        <f t="shared" si="22"/>
        <v>&lt;use href="#csharp-pressed" width="140" height="140" x="704" y="200"/&gt;</v>
      </c>
      <c r="AU33" t="str">
        <f t="shared" si="23"/>
        <v>&lt;use href="#gizmo" width="140" height="140" x="770" y="135"/&gt;</v>
      </c>
    </row>
    <row r="34" spans="1:47" ht="18" x14ac:dyDescent="0.25">
      <c r="A34" t="s">
        <v>11</v>
      </c>
      <c r="B34">
        <v>1</v>
      </c>
      <c r="E34">
        <v>1</v>
      </c>
      <c r="G34">
        <v>1</v>
      </c>
      <c r="H34" s="6"/>
      <c r="I34" s="6"/>
      <c r="J34" s="6"/>
      <c r="N34" s="6"/>
      <c r="O34" s="6"/>
      <c r="P34" s="6">
        <v>1</v>
      </c>
      <c r="Q34" s="6"/>
      <c r="R34">
        <v>1</v>
      </c>
      <c r="S34" s="6">
        <v>1</v>
      </c>
      <c r="V34" t="str">
        <f>IFERROR(VLOOKUP(W34,'Standard Fingering'!$W$2:$X$40,2,0),IFERROR(VLOOKUP(W34,W$2:X33,2,0),"YES"))</f>
        <v>YES</v>
      </c>
      <c r="W34">
        <f>IF(COUNTA(C34:U34)&gt;0,SUMPRODUCT(C34:U34,'Standard Fingering'!C$2:U$2),"")</f>
        <v>4150</v>
      </c>
      <c r="X34" s="7" t="str">
        <f t="shared" si="0"/>
        <v>1036</v>
      </c>
      <c r="Y34" s="7" t="str">
        <f t="shared" si="1"/>
        <v>0x1036</v>
      </c>
      <c r="Z34" s="8" t="str">
        <f t="shared" si="2"/>
        <v>ံ</v>
      </c>
      <c r="AA34" s="7" t="str">
        <f t="shared" si="3"/>
        <v xml:space="preserve">    "0x1036":_x000D_      filename: "fingering.svg"_x000D_      element: "0x1036"_x000D_</v>
      </c>
      <c r="AB34" s="7" t="str">
        <f t="shared" si="4"/>
        <v>&lt;use id="0x1036" href="#glyph-4150"/&gt;</v>
      </c>
      <c r="AC34" t="str">
        <f t="shared" si="5"/>
        <v>&lt;symbol id="glyph-4150" viewBox="0 0 1000 1000"&gt;&lt;use href="#bflat" width="140" height="140" x="40" y="230"/&gt;&lt;use href="#b" width="140" height="140" x="100" y="260"/&gt;&lt;use href="#c-pressed" width="100" height="100" x="5" y="110"/&gt;&lt;use href="#a" width="140" height="140" x="90" y="90"/&gt;&lt;use href="#g-pressed"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href="#f" width="140" height="140" x="350" y="90"/&gt;&lt;use href="#e" width="140" height="140" x="450" y="90"/&gt;&lt;use href="#d-pressed" width="140" height="140" x="550" y="90"/&gt;&lt;use href="#dsharp" width="140" height="140" x="650" y="140"/&gt;&lt;use href="#b-roller-pressed" width="140" height="140" x="700" y="135"/&gt;&lt;use href="#c-roller-pressed" width="140" height="140" x="700" y="165"/&gt;&lt;use href="#csharp" width="140" height="140" x="704" y="200"/&gt;&lt;use href="#gizmo" width="140" height="140" x="770" y="135"/&gt;&lt;/symbol&gt;</v>
      </c>
      <c r="AD34" t="str">
        <f t="shared" si="6"/>
        <v>&lt;use href="#bflat" width="140" height="140" x="40" y="230"/&gt;</v>
      </c>
      <c r="AE34" t="str">
        <f t="shared" si="7"/>
        <v>&lt;use href="#b" width="140" height="140" x="100" y="260"/&gt;</v>
      </c>
      <c r="AF34" t="str">
        <f t="shared" si="8"/>
        <v>&lt;use href="#c-pressed" width="100" height="100" x="5" y="110"/&gt;</v>
      </c>
      <c r="AG34" t="str">
        <f t="shared" si="9"/>
        <v>&lt;use href="#a" width="140" height="140" x="90" y="90"/&gt;</v>
      </c>
      <c r="AH34" t="str">
        <f t="shared" si="10"/>
        <v>&lt;use href="#g-pressed" width="140" height="140" x="190" y="70"/&gt;</v>
      </c>
      <c r="AI34" t="str">
        <f t="shared" si="11"/>
        <v>&lt;use href="#gsharp" width="140" height="140" x="250" y="50"/&gt;</v>
      </c>
      <c r="AJ34" t="str">
        <f t="shared" si="12"/>
        <v>&lt;use href="#separator" width="140" height="140" x="350" y="116"/&gt;</v>
      </c>
      <c r="AK34" t="str">
        <f t="shared" si="13"/>
        <v>&lt;use href="#bflat-lever" width="140" height="140" x="350" y="230"/&gt;</v>
      </c>
      <c r="AL34" t="str">
        <f t="shared" si="14"/>
        <v>&lt;use href="#d-trill" width="140" height="140" x="458" y="180"/&gt;</v>
      </c>
      <c r="AM34" t="str">
        <f t="shared" si="15"/>
        <v>&lt;use href="#dsharp-trill" width="140" height="140" x="558" y="180"/&gt;</v>
      </c>
      <c r="AN34" t="str">
        <f t="shared" si="16"/>
        <v>&lt;use href="#f" width="140" height="140" x="350" y="90"/&gt;</v>
      </c>
      <c r="AO34" t="str">
        <f t="shared" si="17"/>
        <v>&lt;use href="#e" width="140" height="140" x="450" y="90"/&gt;</v>
      </c>
      <c r="AP34" t="str">
        <f t="shared" si="18"/>
        <v>&lt;use href="#d-pressed" width="140" height="140" x="550" y="90"/&gt;</v>
      </c>
      <c r="AQ34" t="str">
        <f t="shared" si="19"/>
        <v>&lt;use href="#dsharp" width="140" height="140" x="650" y="140"/&gt;</v>
      </c>
      <c r="AR34" t="str">
        <f t="shared" si="20"/>
        <v>&lt;use href="#b-roller-pressed" width="140" height="140" x="700" y="135"/&gt;</v>
      </c>
      <c r="AS34" t="str">
        <f t="shared" si="21"/>
        <v>&lt;use href="#c-roller-pressed" width="140" height="140" x="700" y="165"/&gt;</v>
      </c>
      <c r="AT34" t="str">
        <f t="shared" si="22"/>
        <v>&lt;use href="#csharp" width="140" height="140" x="704" y="200"/&gt;</v>
      </c>
      <c r="AU34" t="str">
        <f t="shared" si="23"/>
        <v>&lt;use href="#gizmo" width="140" height="140" x="770" y="135"/&gt;</v>
      </c>
    </row>
    <row r="35" spans="1:47" ht="18" x14ac:dyDescent="0.25">
      <c r="A35" t="s">
        <v>130</v>
      </c>
      <c r="B35">
        <v>1</v>
      </c>
      <c r="F35">
        <v>1</v>
      </c>
      <c r="G35">
        <v>1</v>
      </c>
      <c r="H35">
        <v>1</v>
      </c>
      <c r="I35" s="6"/>
      <c r="J35" s="6"/>
      <c r="N35" s="6"/>
      <c r="O35">
        <v>1</v>
      </c>
      <c r="P35">
        <v>1</v>
      </c>
      <c r="Q35">
        <v>1</v>
      </c>
      <c r="T35" s="6"/>
      <c r="V35" t="str">
        <f>IFERROR(VLOOKUP(W35,'Standard Fingering'!$W$2:$X$40,2,0),IFERROR(VLOOKUP(W35,W$2:X34,2,0),"YES"))</f>
        <v>YES</v>
      </c>
      <c r="W35">
        <f>IF(COUNTA(C35:U35)&gt;0,SUMPRODUCT(C35:U35,'Standard Fingering'!C$2:U$2),"")</f>
        <v>5674</v>
      </c>
      <c r="X35" s="7" t="str">
        <f t="shared" si="0"/>
        <v>162A</v>
      </c>
      <c r="Y35" s="7" t="str">
        <f t="shared" si="1"/>
        <v>0x162A</v>
      </c>
      <c r="Z35" s="8" t="str">
        <f t="shared" si="2"/>
        <v>ᘪ</v>
      </c>
      <c r="AA35" s="7" t="str">
        <f t="shared" si="3"/>
        <v xml:space="preserve">    "0x162A":_x000D_      filename: "fingering.svg"_x000D_      element: "0x162A"_x000D_</v>
      </c>
      <c r="AB35" s="7" t="str">
        <f t="shared" si="4"/>
        <v>&lt;use id="0x162A" href="#glyph-5674"/&gt;</v>
      </c>
      <c r="AC35" t="str">
        <f t="shared" si="5"/>
        <v>&lt;symbol id="glyph-5674" viewBox="0 0 1000 1000"&gt;&lt;use href="#bflat" width="140" height="140" x="40" y="230"/&gt;&lt;use href="#b" width="140" height="140" x="100" y="260"/&gt;&lt;use href="#c" width="100" height="100" x="5" y="110"/&gt;&lt;use href="#a-pressed" width="140" height="140" x="90" y="90"/&gt;&lt;use href="#g-pressed" width="140" height="140" x="190" y="70"/&gt;&lt;use href="#gsharp-pressed"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href="#f" width="140" height="140" x="350" y="90"/&gt;&lt;use href="#e-pressed" width="140" height="140" x="450" y="90"/&gt;&lt;use href="#d-pressed" width="140" height="140" x="550" y="90"/&gt;&lt;use href="#dsharp-pressed" width="140" height="140" x="650" y="140"/&gt;&lt;use href="#b-roller" width="140" height="140" x="700" y="135"/&gt;&lt;use href="#c-roller" width="140" height="140" x="700" y="165"/&gt;&lt;use href="#csharp" width="140" height="140" x="704" y="200"/&gt;&lt;use href="#gizmo" width="140" height="140" x="770" y="135"/&gt;&lt;/symbol&gt;</v>
      </c>
      <c r="AD35" t="str">
        <f t="shared" si="6"/>
        <v>&lt;use href="#bflat" width="140" height="140" x="40" y="230"/&gt;</v>
      </c>
      <c r="AE35" t="str">
        <f t="shared" si="7"/>
        <v>&lt;use href="#b" width="140" height="140" x="100" y="260"/&gt;</v>
      </c>
      <c r="AF35" t="str">
        <f t="shared" si="8"/>
        <v>&lt;use href="#c" width="100" height="100" x="5" y="110"/&gt;</v>
      </c>
      <c r="AG35" t="str">
        <f t="shared" si="9"/>
        <v>&lt;use href="#a-pressed" width="140" height="140" x="90" y="90"/&gt;</v>
      </c>
      <c r="AH35" t="str">
        <f t="shared" si="10"/>
        <v>&lt;use href="#g-pressed" width="140" height="140" x="190" y="70"/&gt;</v>
      </c>
      <c r="AI35" t="str">
        <f t="shared" si="11"/>
        <v>&lt;use href="#gsharp-pressed" width="140" height="140" x="250" y="50"/&gt;</v>
      </c>
      <c r="AJ35" t="str">
        <f t="shared" si="12"/>
        <v>&lt;use href="#separator" width="140" height="140" x="350" y="116"/&gt;</v>
      </c>
      <c r="AK35" t="str">
        <f t="shared" si="13"/>
        <v>&lt;use href="#bflat-lever" width="140" height="140" x="350" y="230"/&gt;</v>
      </c>
      <c r="AL35" t="str">
        <f t="shared" si="14"/>
        <v>&lt;use href="#d-trill" width="140" height="140" x="458" y="180"/&gt;</v>
      </c>
      <c r="AM35" t="str">
        <f t="shared" si="15"/>
        <v>&lt;use href="#dsharp-trill" width="140" height="140" x="558" y="180"/&gt;</v>
      </c>
      <c r="AN35" t="str">
        <f t="shared" si="16"/>
        <v>&lt;use href="#f" width="140" height="140" x="350" y="90"/&gt;</v>
      </c>
      <c r="AO35" t="str">
        <f t="shared" si="17"/>
        <v>&lt;use href="#e-pressed" width="140" height="140" x="450" y="90"/&gt;</v>
      </c>
      <c r="AP35" t="str">
        <f t="shared" si="18"/>
        <v>&lt;use href="#d-pressed" width="140" height="140" x="550" y="90"/&gt;</v>
      </c>
      <c r="AQ35" t="str">
        <f t="shared" si="19"/>
        <v>&lt;use href="#dsharp-pressed" width="140" height="140" x="650" y="140"/&gt;</v>
      </c>
      <c r="AR35" t="str">
        <f t="shared" si="20"/>
        <v>&lt;use href="#b-roller" width="140" height="140" x="700" y="135"/&gt;</v>
      </c>
      <c r="AS35" t="str">
        <f t="shared" si="21"/>
        <v>&lt;use href="#c-roller" width="140" height="140" x="700" y="165"/&gt;</v>
      </c>
      <c r="AT35" t="str">
        <f t="shared" si="22"/>
        <v>&lt;use href="#csharp" width="140" height="140" x="704" y="200"/&gt;</v>
      </c>
      <c r="AU35" t="str">
        <f t="shared" si="23"/>
        <v>&lt;use href="#gizmo" width="140" height="140" x="770" y="135"/&gt;</v>
      </c>
    </row>
    <row r="36" spans="1:47" ht="18" x14ac:dyDescent="0.25">
      <c r="A36" t="s">
        <v>10</v>
      </c>
      <c r="B36">
        <v>1</v>
      </c>
      <c r="D36">
        <v>1</v>
      </c>
      <c r="E36" s="6"/>
      <c r="F36">
        <v>1</v>
      </c>
      <c r="G36" s="6"/>
      <c r="H36" s="6"/>
      <c r="I36" s="6"/>
      <c r="J36" s="6"/>
      <c r="N36">
        <v>1</v>
      </c>
      <c r="O36" s="6"/>
      <c r="P36" s="6"/>
      <c r="Q36" s="6"/>
      <c r="S36">
        <v>1</v>
      </c>
      <c r="T36">
        <v>1</v>
      </c>
      <c r="V36" t="str">
        <f>IFERROR(VLOOKUP(W36,'Standard Fingering'!$W$2:$X$40,2,0),IFERROR(VLOOKUP(W36,W$2:X35,2,0),"YES"))</f>
        <v>YES</v>
      </c>
      <c r="W36">
        <f>IF(COUNTA(C36:U36)&gt;0,SUMPRODUCT(C36:U36,'Standard Fingering'!C$2:U$2),"")</f>
        <v>4462</v>
      </c>
      <c r="X36" s="7" t="str">
        <f t="shared" si="0"/>
        <v>116E</v>
      </c>
      <c r="Y36" s="7" t="str">
        <f t="shared" si="1"/>
        <v>0x116E</v>
      </c>
      <c r="Z36" s="8" t="str">
        <f t="shared" si="2"/>
        <v>ᅮ</v>
      </c>
      <c r="AA36" s="7" t="str">
        <f t="shared" si="3"/>
        <v xml:space="preserve">    "0x116E":_x000D_      filename: "fingering.svg"_x000D_      element: "0x116E"_x000D_</v>
      </c>
      <c r="AB36" s="7" t="str">
        <f t="shared" si="4"/>
        <v>&lt;use id="0x116E" href="#glyph-4462"/&gt;</v>
      </c>
      <c r="AC36" t="str">
        <f t="shared" si="5"/>
        <v>&lt;symbol id="glyph-4462" viewBox="0 0 1000 1000"&gt;&lt;use href="#bflat" width="140" height="140" x="40" y="230"/&gt;&lt;use href="#b-pressed" width="140" height="140" x="100" y="260"/&gt;&lt;use href="#c" width="100" height="100" x="5" y="110"/&gt;&lt;use href="#a-pressed" width="140" height="140" x="90" y="90"/&gt;&lt;use href="#g"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href="#f-pressed" width="140" height="140" x="350" y="90"/&gt;&lt;use href="#e" width="140" height="140" x="450" y="90"/&gt;&lt;use href="#d" width="140" height="140" x="550" y="90"/&gt;&lt;use href="#dsharp" width="140" height="140" x="650" y="140"/&gt;&lt;use href="#b-roller" width="140" height="140" x="700" y="135"/&gt;&lt;use href="#c-roller-pressed" width="140" height="140" x="700" y="165"/&gt;&lt;use href="#csharp-pressed" width="140" height="140" x="704" y="200"/&gt;&lt;use href="#gizmo" width="140" height="140" x="770" y="135"/&gt;&lt;/symbol&gt;</v>
      </c>
      <c r="AD36" t="str">
        <f t="shared" si="6"/>
        <v>&lt;use href="#bflat" width="140" height="140" x="40" y="230"/&gt;</v>
      </c>
      <c r="AE36" t="str">
        <f t="shared" si="7"/>
        <v>&lt;use href="#b-pressed" width="140" height="140" x="100" y="260"/&gt;</v>
      </c>
      <c r="AF36" t="str">
        <f t="shared" si="8"/>
        <v>&lt;use href="#c" width="100" height="100" x="5" y="110"/&gt;</v>
      </c>
      <c r="AG36" t="str">
        <f t="shared" si="9"/>
        <v>&lt;use href="#a-pressed" width="140" height="140" x="90" y="90"/&gt;</v>
      </c>
      <c r="AH36" t="str">
        <f t="shared" si="10"/>
        <v>&lt;use href="#g" width="140" height="140" x="190" y="70"/&gt;</v>
      </c>
      <c r="AI36" t="str">
        <f t="shared" si="11"/>
        <v>&lt;use href="#gsharp" width="140" height="140" x="250" y="50"/&gt;</v>
      </c>
      <c r="AJ36" t="str">
        <f t="shared" si="12"/>
        <v>&lt;use href="#separator" width="140" height="140" x="350" y="116"/&gt;</v>
      </c>
      <c r="AK36" t="str">
        <f t="shared" si="13"/>
        <v>&lt;use href="#bflat-lever" width="140" height="140" x="350" y="230"/&gt;</v>
      </c>
      <c r="AL36" t="str">
        <f t="shared" si="14"/>
        <v>&lt;use href="#d-trill" width="140" height="140" x="458" y="180"/&gt;</v>
      </c>
      <c r="AM36" t="str">
        <f t="shared" si="15"/>
        <v>&lt;use href="#dsharp-trill" width="140" height="140" x="558" y="180"/&gt;</v>
      </c>
      <c r="AN36" t="str">
        <f t="shared" si="16"/>
        <v>&lt;use href="#f-pressed" width="140" height="140" x="350" y="90"/&gt;</v>
      </c>
      <c r="AO36" t="str">
        <f t="shared" si="17"/>
        <v>&lt;use href="#e" width="140" height="140" x="450" y="90"/&gt;</v>
      </c>
      <c r="AP36" t="str">
        <f t="shared" si="18"/>
        <v>&lt;use href="#d" width="140" height="140" x="550" y="90"/&gt;</v>
      </c>
      <c r="AQ36" t="str">
        <f t="shared" si="19"/>
        <v>&lt;use href="#dsharp" width="140" height="140" x="650" y="140"/&gt;</v>
      </c>
      <c r="AR36" t="str">
        <f t="shared" si="20"/>
        <v>&lt;use href="#b-roller" width="140" height="140" x="700" y="135"/&gt;</v>
      </c>
      <c r="AS36" t="str">
        <f t="shared" si="21"/>
        <v>&lt;use href="#c-roller-pressed" width="140" height="140" x="700" y="165"/&gt;</v>
      </c>
      <c r="AT36" t="str">
        <f t="shared" si="22"/>
        <v>&lt;use href="#csharp-pressed" width="140" height="140" x="704" y="200"/&gt;</v>
      </c>
      <c r="AU36" t="str">
        <f t="shared" si="23"/>
        <v>&lt;use href="#gizmo" width="140" height="140" x="770" y="135"/&gt;</v>
      </c>
    </row>
    <row r="37" spans="1:47" ht="18" x14ac:dyDescent="0.25">
      <c r="A37" t="s">
        <v>131</v>
      </c>
      <c r="B37">
        <v>1</v>
      </c>
      <c r="C37">
        <v>1</v>
      </c>
      <c r="E37" s="6">
        <v>1</v>
      </c>
      <c r="G37" s="6">
        <v>1</v>
      </c>
      <c r="H37" s="6"/>
      <c r="I37" s="6"/>
      <c r="J37" s="6"/>
      <c r="L37">
        <v>1</v>
      </c>
      <c r="O37" s="6"/>
      <c r="P37" s="6">
        <v>1</v>
      </c>
      <c r="Q37" s="6"/>
      <c r="V37" t="str">
        <f>IFERROR(VLOOKUP(W37,'Standard Fingering'!$W$2:$X$40,2,0),IFERROR(VLOOKUP(W37,W$2:X36,2,0),"YES"))</f>
        <v>YES</v>
      </c>
      <c r="W37">
        <f>IF(COUNTA(C37:U37)&gt;0,SUMPRODUCT(C37:U37,'Standard Fingering'!C$2:U$2),"")</f>
        <v>6288</v>
      </c>
      <c r="X37" s="7" t="str">
        <f t="shared" si="0"/>
        <v>1890</v>
      </c>
      <c r="Y37" s="7" t="str">
        <f t="shared" si="1"/>
        <v>0x1890</v>
      </c>
      <c r="Z37" s="8" t="str">
        <f t="shared" si="2"/>
        <v>ᢐ</v>
      </c>
      <c r="AA37" s="7" t="str">
        <f t="shared" si="3"/>
        <v xml:space="preserve">    "0x1890":_x000D_      filename: "fingering.svg"_x000D_      element: "0x1890"_x000D_</v>
      </c>
      <c r="AB37" s="7" t="str">
        <f t="shared" si="4"/>
        <v>&lt;use id="0x1890" href="#glyph-6288"/&gt;</v>
      </c>
      <c r="AC37" t="str">
        <f t="shared" si="5"/>
        <v>&lt;symbol id="glyph-6288" viewBox="0 0 1000 1000"&gt;&lt;use href="#bflat-pressed" width="140" height="140" x="40" y="230"/&gt;&lt;use href="#b" width="140" height="140" x="100" y="260"/&gt;&lt;use href="#c-pressed" width="100" height="100" x="5" y="110"/&gt;&lt;use href="#a" width="140" height="140" x="90" y="90"/&gt;&lt;use href="#g-pressed" width="140" height="140" x="190" y="70"/&gt;&lt;use href="#gsharp" width="140" height="140" x="250" y="50"/&gt;&lt;use href="#separator" width="140" height="140" x="350" y="116"/&gt;&lt;use href="#bflat-lever" width="140" height="140" x="350" y="230"/&gt;&lt;use href="#d-trill-pressed" width="140" height="140" x="458" y="180"/&gt;&lt;use href="#dsharp-trill" width="140" height="140" x="558" y="180"/&gt;&lt;use href="#f" width="140" height="140" x="350" y="90"/&gt;&lt;use href="#e" width="140" height="140" x="450" y="90"/&gt;&lt;use href="#d-pressed" width="140" height="140" x="550" y="90"/&gt;&lt;use href="#dsharp" width="140" height="140" x="650" y="140"/&gt;&lt;use href="#b-roller" width="140" height="140" x="700" y="135"/&gt;&lt;use href="#c-roller" width="140" height="140" x="700" y="165"/&gt;&lt;use href="#csharp" width="140" height="140" x="704" y="200"/&gt;&lt;use href="#gizmo" width="140" height="140" x="770" y="135"/&gt;&lt;/symbol&gt;</v>
      </c>
      <c r="AD37" t="str">
        <f t="shared" si="6"/>
        <v>&lt;use href="#bflat-pressed" width="140" height="140" x="40" y="230"/&gt;</v>
      </c>
      <c r="AE37" t="str">
        <f t="shared" si="7"/>
        <v>&lt;use href="#b" width="140" height="140" x="100" y="260"/&gt;</v>
      </c>
      <c r="AF37" t="str">
        <f t="shared" si="8"/>
        <v>&lt;use href="#c-pressed" width="100" height="100" x="5" y="110"/&gt;</v>
      </c>
      <c r="AG37" t="str">
        <f t="shared" si="9"/>
        <v>&lt;use href="#a" width="140" height="140" x="90" y="90"/&gt;</v>
      </c>
      <c r="AH37" t="str">
        <f t="shared" si="10"/>
        <v>&lt;use href="#g-pressed" width="140" height="140" x="190" y="70"/&gt;</v>
      </c>
      <c r="AI37" t="str">
        <f t="shared" si="11"/>
        <v>&lt;use href="#gsharp" width="140" height="140" x="250" y="50"/&gt;</v>
      </c>
      <c r="AJ37" t="str">
        <f t="shared" si="12"/>
        <v>&lt;use href="#separator" width="140" height="140" x="350" y="116"/&gt;</v>
      </c>
      <c r="AK37" t="str">
        <f t="shared" si="13"/>
        <v>&lt;use href="#bflat-lever" width="140" height="140" x="350" y="230"/&gt;</v>
      </c>
      <c r="AL37" t="str">
        <f t="shared" si="14"/>
        <v>&lt;use href="#d-trill-pressed" width="140" height="140" x="458" y="180"/&gt;</v>
      </c>
      <c r="AM37" t="str">
        <f t="shared" si="15"/>
        <v>&lt;use href="#dsharp-trill" width="140" height="140" x="558" y="180"/&gt;</v>
      </c>
      <c r="AN37" t="str">
        <f t="shared" si="16"/>
        <v>&lt;use href="#f" width="140" height="140" x="350" y="90"/&gt;</v>
      </c>
      <c r="AO37" t="str">
        <f t="shared" si="17"/>
        <v>&lt;use href="#e" width="140" height="140" x="450" y="90"/&gt;</v>
      </c>
      <c r="AP37" t="str">
        <f t="shared" si="18"/>
        <v>&lt;use href="#d-pressed" width="140" height="140" x="550" y="90"/&gt;</v>
      </c>
      <c r="AQ37" t="str">
        <f t="shared" si="19"/>
        <v>&lt;use href="#dsharp" width="140" height="140" x="650" y="140"/&gt;</v>
      </c>
      <c r="AR37" t="str">
        <f t="shared" si="20"/>
        <v>&lt;use href="#b-roller" width="140" height="140" x="700" y="135"/&gt;</v>
      </c>
      <c r="AS37" t="str">
        <f t="shared" si="21"/>
        <v>&lt;use href="#c-roller" width="140" height="140" x="700" y="165"/&gt;</v>
      </c>
      <c r="AT37" t="str">
        <f t="shared" si="22"/>
        <v>&lt;use href="#csharp" width="140" height="140" x="704" y="200"/&gt;</v>
      </c>
      <c r="AU37" t="str">
        <f t="shared" si="23"/>
        <v>&lt;use href="#gizmo" width="140" height="140" x="770" y="135"/&gt;</v>
      </c>
    </row>
    <row r="38" spans="1:47" ht="18" x14ac:dyDescent="0.25">
      <c r="A38" t="s">
        <v>9</v>
      </c>
      <c r="B38">
        <v>1</v>
      </c>
      <c r="D38">
        <v>1</v>
      </c>
      <c r="E38" s="6">
        <v>1</v>
      </c>
      <c r="G38" s="6">
        <v>1</v>
      </c>
      <c r="H38" s="6"/>
      <c r="I38" s="6"/>
      <c r="J38" s="6"/>
      <c r="L38">
        <v>1</v>
      </c>
      <c r="M38">
        <v>1</v>
      </c>
      <c r="O38" s="6"/>
      <c r="P38" s="6">
        <v>1</v>
      </c>
      <c r="Q38" s="6">
        <v>1</v>
      </c>
      <c r="V38" t="str">
        <f>IFERROR(VLOOKUP(W38,'Standard Fingering'!$W$2:$X$40,2,0),IFERROR(VLOOKUP(W38,W$2:X37,2,0),"YES"))</f>
        <v>YES</v>
      </c>
      <c r="W38">
        <f>IF(COUNTA(C38:U38)&gt;0,SUMPRODUCT(C38:U38,'Standard Fingering'!C$2:U$2),"")</f>
        <v>7319</v>
      </c>
      <c r="X38" s="7" t="str">
        <f t="shared" si="0"/>
        <v>1C97</v>
      </c>
      <c r="Y38" s="7" t="str">
        <f t="shared" si="1"/>
        <v>0x1C97</v>
      </c>
      <c r="Z38" s="8" t="str">
        <f t="shared" si="2"/>
        <v>Თ</v>
      </c>
      <c r="AA38" s="7" t="str">
        <f t="shared" si="3"/>
        <v xml:space="preserve">    "0x1C97":_x000D_      filename: "fingering.svg"_x000D_      element: "0x1C97"_x000D_</v>
      </c>
      <c r="AB38" s="7" t="str">
        <f t="shared" si="4"/>
        <v>&lt;use id="0x1C97" href="#glyph-7319"/&gt;</v>
      </c>
      <c r="AC38" t="str">
        <f t="shared" si="5"/>
        <v>&lt;symbol id="glyph-7319" viewBox="0 0 1000 1000"&gt;&lt;use href="#bflat" width="140" height="140" x="40" y="230"/&gt;&lt;use href="#b-pressed" width="140" height="140" x="100" y="260"/&gt;&lt;use href="#c-pressed" width="100" height="100" x="5" y="110"/&gt;&lt;use href="#a" width="140" height="140" x="90" y="90"/&gt;&lt;use href="#g-pressed" width="140" height="140" x="190" y="70"/&gt;&lt;use href="#gsharp" width="140" height="140" x="250" y="50"/&gt;&lt;use href="#separator" width="140" height="140" x="350" y="116"/&gt;&lt;use href="#bflat-lever" width="140" height="140" x="350" y="230"/&gt;&lt;use href="#d-trill-pressed" width="140" height="140" x="458" y="180"/&gt;&lt;use href="#dsharp-trill-pressed" width="140" height="140" x="558" y="180"/&gt;&lt;use href="#f" width="140" height="140" x="350" y="90"/&gt;&lt;use href="#e" width="140" height="140" x="450" y="90"/&gt;&lt;use href="#d-pressed" width="140" height="140" x="550" y="90"/&gt;&lt;use href="#dsharp-pressed" width="140" height="140" x="650" y="140"/&gt;&lt;use href="#b-roller" width="140" height="140" x="700" y="135"/&gt;&lt;use href="#c-roller" width="140" height="140" x="700" y="165"/&gt;&lt;use href="#csharp" width="140" height="140" x="704" y="200"/&gt;&lt;use href="#gizmo" width="140" height="140" x="770" y="135"/&gt;&lt;/symbol&gt;</v>
      </c>
      <c r="AD38" t="str">
        <f t="shared" si="6"/>
        <v>&lt;use href="#bflat" width="140" height="140" x="40" y="230"/&gt;</v>
      </c>
      <c r="AE38" t="str">
        <f t="shared" si="7"/>
        <v>&lt;use href="#b-pressed" width="140" height="140" x="100" y="260"/&gt;</v>
      </c>
      <c r="AF38" t="str">
        <f t="shared" si="8"/>
        <v>&lt;use href="#c-pressed" width="100" height="100" x="5" y="110"/&gt;</v>
      </c>
      <c r="AG38" t="str">
        <f t="shared" si="9"/>
        <v>&lt;use href="#a" width="140" height="140" x="90" y="90"/&gt;</v>
      </c>
      <c r="AH38" t="str">
        <f t="shared" si="10"/>
        <v>&lt;use href="#g-pressed" width="140" height="140" x="190" y="70"/&gt;</v>
      </c>
      <c r="AI38" t="str">
        <f t="shared" si="11"/>
        <v>&lt;use href="#gsharp" width="140" height="140" x="250" y="50"/&gt;</v>
      </c>
      <c r="AJ38" t="str">
        <f t="shared" si="12"/>
        <v>&lt;use href="#separator" width="140" height="140" x="350" y="116"/&gt;</v>
      </c>
      <c r="AK38" t="str">
        <f t="shared" si="13"/>
        <v>&lt;use href="#bflat-lever" width="140" height="140" x="350" y="230"/&gt;</v>
      </c>
      <c r="AL38" t="str">
        <f t="shared" si="14"/>
        <v>&lt;use href="#d-trill-pressed" width="140" height="140" x="458" y="180"/&gt;</v>
      </c>
      <c r="AM38" t="str">
        <f t="shared" si="15"/>
        <v>&lt;use href="#dsharp-trill-pressed" width="140" height="140" x="558" y="180"/&gt;</v>
      </c>
      <c r="AN38" t="str">
        <f t="shared" si="16"/>
        <v>&lt;use href="#f" width="140" height="140" x="350" y="90"/&gt;</v>
      </c>
      <c r="AO38" t="str">
        <f t="shared" si="17"/>
        <v>&lt;use href="#e" width="140" height="140" x="450" y="90"/&gt;</v>
      </c>
      <c r="AP38" t="str">
        <f t="shared" si="18"/>
        <v>&lt;use href="#d-pressed" width="140" height="140" x="550" y="90"/&gt;</v>
      </c>
      <c r="AQ38" t="str">
        <f t="shared" si="19"/>
        <v>&lt;use href="#dsharp-pressed" width="140" height="140" x="650" y="140"/&gt;</v>
      </c>
      <c r="AR38" t="str">
        <f t="shared" si="20"/>
        <v>&lt;use href="#b-roller" width="140" height="140" x="700" y="135"/&gt;</v>
      </c>
      <c r="AS38" t="str">
        <f t="shared" si="21"/>
        <v>&lt;use href="#c-roller" width="140" height="140" x="700" y="165"/&gt;</v>
      </c>
      <c r="AT38" t="str">
        <f t="shared" si="22"/>
        <v>&lt;use href="#csharp" width="140" height="140" x="704" y="200"/&gt;</v>
      </c>
      <c r="AU38" t="str">
        <f t="shared" si="23"/>
        <v>&lt;use href="#gizmo" width="140" height="140" x="770" y="135"/&gt;</v>
      </c>
    </row>
    <row r="39" spans="1:47" ht="18" x14ac:dyDescent="0.25">
      <c r="A39" t="s">
        <v>29</v>
      </c>
      <c r="B39">
        <v>1</v>
      </c>
      <c r="E39" s="6">
        <v>1</v>
      </c>
      <c r="F39">
        <v>1</v>
      </c>
      <c r="G39" s="6">
        <v>1</v>
      </c>
      <c r="H39" s="6">
        <v>1</v>
      </c>
      <c r="I39" s="6"/>
      <c r="J39" s="6"/>
      <c r="M39">
        <v>1</v>
      </c>
      <c r="N39">
        <v>1</v>
      </c>
      <c r="O39" s="6">
        <v>1</v>
      </c>
      <c r="P39" s="6"/>
      <c r="Q39" s="6"/>
      <c r="V39" t="str">
        <f>IFERROR(VLOOKUP(W39,'Standard Fingering'!$W$2:$X$40,2,0),IFERROR(VLOOKUP(W39,W$2:X38,2,0),"YES"))</f>
        <v>YES</v>
      </c>
      <c r="W39">
        <f>IF(COUNTA(C39:U39)&gt;0,SUMPRODUCT(C39:U39,'Standard Fingering'!C$2:U$2),"")</f>
        <v>7842</v>
      </c>
      <c r="X39" s="7" t="str">
        <f t="shared" si="0"/>
        <v>1EA2</v>
      </c>
      <c r="Y39" s="7" t="str">
        <f t="shared" si="1"/>
        <v>0x1EA2</v>
      </c>
      <c r="Z39" s="8" t="str">
        <f t="shared" si="2"/>
        <v>Ả</v>
      </c>
      <c r="AA39" s="7" t="str">
        <f t="shared" si="3"/>
        <v xml:space="preserve">    "0x1EA2":_x000D_      filename: "fingering.svg"_x000D_      element: "0x1EA2"_x000D_</v>
      </c>
      <c r="AB39" s="7" t="str">
        <f t="shared" si="4"/>
        <v>&lt;use id="0x1EA2" href="#glyph-7842"/&gt;</v>
      </c>
      <c r="AC39" t="str">
        <f t="shared" si="5"/>
        <v>&lt;symbol id="glyph-7842" viewBox="0 0 1000 1000"&gt;&lt;use href="#bflat" width="140" height="140" x="40" y="230"/&gt;&lt;use href="#b" width="140" height="140" x="100" y="260"/&gt;&lt;use href="#c-pressed" width="100" height="100" x="5" y="110"/&gt;&lt;use href="#a-pressed" width="140" height="140" x="90" y="90"/&gt;&lt;use href="#g-pressed" width="140" height="140" x="190" y="70"/&gt;&lt;use href="#gsharp-pressed"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href="#dsharp-trill-pressed" width="140" height="140" x="558" y="180"/&gt;&lt;use href="#f-pressed" width="140" height="140" x="350" y="90"/&gt;&lt;use href="#e-pressed" width="140" height="140" x="450" y="90"/&gt;&lt;use href="#d" width="140" height="140" x="550" y="90"/&gt;&lt;use href="#dsharp" width="140" height="140" x="650" y="140"/&gt;&lt;use href="#b-roller" width="140" height="140" x="700" y="135"/&gt;&lt;use href="#c-roller" width="140" height="140" x="700" y="165"/&gt;&lt;use href="#csharp" width="140" height="140" x="704" y="200"/&gt;&lt;use href="#gizmo" width="140" height="140" x="770" y="135"/&gt;&lt;/symbol&gt;</v>
      </c>
      <c r="AD39" t="str">
        <f t="shared" si="6"/>
        <v>&lt;use href="#bflat" width="140" height="140" x="40" y="230"/&gt;</v>
      </c>
      <c r="AE39" t="str">
        <f t="shared" si="7"/>
        <v>&lt;use href="#b" width="140" height="140" x="100" y="260"/&gt;</v>
      </c>
      <c r="AF39" t="str">
        <f t="shared" si="8"/>
        <v>&lt;use href="#c-pressed" width="100" height="100" x="5" y="110"/&gt;</v>
      </c>
      <c r="AG39" t="str">
        <f t="shared" si="9"/>
        <v>&lt;use href="#a-pressed" width="140" height="140" x="90" y="90"/&gt;</v>
      </c>
      <c r="AH39" t="str">
        <f t="shared" si="10"/>
        <v>&lt;use href="#g-pressed" width="140" height="140" x="190" y="70"/&gt;</v>
      </c>
      <c r="AI39" t="str">
        <f t="shared" si="11"/>
        <v>&lt;use href="#gsharp-pressed" width="140" height="140" x="250" y="50"/&gt;</v>
      </c>
      <c r="AJ39" t="str">
        <f t="shared" si="12"/>
        <v>&lt;use href="#separator" width="140" height="140" x="350" y="116"/&gt;</v>
      </c>
      <c r="AK39" t="str">
        <f t="shared" si="13"/>
        <v>&lt;use href="#bflat-lever" width="140" height="140" x="350" y="230"/&gt;</v>
      </c>
      <c r="AL39" t="str">
        <f t="shared" si="14"/>
        <v>&lt;use href="#d-trill" width="140" height="140" x="458" y="180"/&gt;</v>
      </c>
      <c r="AM39" t="str">
        <f t="shared" si="15"/>
        <v>&lt;use href="#dsharp-trill-pressed" width="140" height="140" x="558" y="180"/&gt;</v>
      </c>
      <c r="AN39" t="str">
        <f t="shared" si="16"/>
        <v>&lt;use href="#f-pressed" width="140" height="140" x="350" y="90"/&gt;</v>
      </c>
      <c r="AO39" t="str">
        <f t="shared" si="17"/>
        <v>&lt;use href="#e-pressed" width="140" height="140" x="450" y="90"/&gt;</v>
      </c>
      <c r="AP39" t="str">
        <f t="shared" si="18"/>
        <v>&lt;use href="#d" width="140" height="140" x="550" y="90"/&gt;</v>
      </c>
      <c r="AQ39" t="str">
        <f t="shared" si="19"/>
        <v>&lt;use href="#dsharp" width="140" height="140" x="650" y="140"/&gt;</v>
      </c>
      <c r="AR39" t="str">
        <f t="shared" si="20"/>
        <v>&lt;use href="#b-roller" width="140" height="140" x="700" y="135"/&gt;</v>
      </c>
      <c r="AS39" t="str">
        <f t="shared" si="21"/>
        <v>&lt;use href="#c-roller" width="140" height="140" x="700" y="165"/&gt;</v>
      </c>
      <c r="AT39" t="str">
        <f t="shared" si="22"/>
        <v>&lt;use href="#csharp" width="140" height="140" x="704" y="200"/&gt;</v>
      </c>
      <c r="AU39" t="str">
        <f t="shared" si="23"/>
        <v>&lt;use href="#gizmo" width="140" height="140" x="770" y="135"/&gt;</v>
      </c>
    </row>
    <row r="40" spans="1:47" ht="18" x14ac:dyDescent="0.25">
      <c r="A40" t="s">
        <v>29</v>
      </c>
      <c r="B40">
        <v>2</v>
      </c>
      <c r="E40" s="6">
        <v>1</v>
      </c>
      <c r="F40">
        <v>1</v>
      </c>
      <c r="G40" s="6">
        <v>1</v>
      </c>
      <c r="H40" s="6">
        <v>1</v>
      </c>
      <c r="I40" s="6"/>
      <c r="J40" s="6"/>
      <c r="N40">
        <v>1</v>
      </c>
      <c r="O40" s="6"/>
      <c r="P40" s="6"/>
      <c r="Q40" s="6"/>
      <c r="U40">
        <v>1</v>
      </c>
      <c r="V40" t="str">
        <f>IFERROR(VLOOKUP(W40,'Standard Fingering'!$W$2:$X$40,2,0),IFERROR(VLOOKUP(W40,W$2:X39,2,0),"YES"))</f>
        <v>YES</v>
      </c>
      <c r="W40">
        <f>IF(COUNTA(C40:U40)&gt;0,SUMPRODUCT(C40:U40,'Standard Fingering'!C$2:U$2),"")</f>
        <v>6723</v>
      </c>
      <c r="X40" s="7" t="str">
        <f t="shared" si="0"/>
        <v>1A43</v>
      </c>
      <c r="Y40" s="7" t="str">
        <f t="shared" si="1"/>
        <v>0x1A43</v>
      </c>
      <c r="Z40" s="8" t="str">
        <f t="shared" si="2"/>
        <v>ᩃ</v>
      </c>
      <c r="AA40" s="7" t="str">
        <f t="shared" si="3"/>
        <v xml:space="preserve">    "0x1A43":_x000D_      filename: "fingering.svg"_x000D_      element: "0x1A43"_x000D_</v>
      </c>
      <c r="AB40" s="7" t="str">
        <f t="shared" si="4"/>
        <v>&lt;use id="0x1A43" href="#glyph-6723"/&gt;</v>
      </c>
      <c r="AC40" t="str">
        <f t="shared" si="5"/>
        <v>&lt;symbol id="glyph-6723" viewBox="0 0 1000 1000"&gt;&lt;use href="#bflat" width="140" height="140" x="40" y="230"/&gt;&lt;use href="#b" width="140" height="140" x="100" y="260"/&gt;&lt;use href="#c-pressed" width="100" height="100" x="5" y="110"/&gt;&lt;use href="#a-pressed" width="140" height="140" x="90" y="90"/&gt;&lt;use href="#g-pressed" width="140" height="140" x="190" y="70"/&gt;&lt;use href="#gsharp-pressed"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href="#f-pressed" width="140" height="140" x="350" y="90"/&gt;&lt;use href="#e" width="140" height="140" x="450" y="90"/&gt;&lt;use href="#d" width="140" height="140" x="550" y="90"/&gt;&lt;use href="#dsharp" width="140" height="140" x="650" y="140"/&gt;&lt;use href="#b-roller" width="140" height="140" x="700" y="135"/&gt;&lt;use href="#c-roller" width="140" height="140" x="700" y="165"/&gt;&lt;use href="#csharp" width="140" height="140" x="704" y="200"/&gt;&lt;use href="#gizmo-pressed" width="140" height="140" x="770" y="135"/&gt;&lt;/symbol&gt;</v>
      </c>
      <c r="AD40" t="str">
        <f t="shared" si="6"/>
        <v>&lt;use href="#bflat" width="140" height="140" x="40" y="230"/&gt;</v>
      </c>
      <c r="AE40" t="str">
        <f t="shared" si="7"/>
        <v>&lt;use href="#b" width="140" height="140" x="100" y="260"/&gt;</v>
      </c>
      <c r="AF40" t="str">
        <f t="shared" si="8"/>
        <v>&lt;use href="#c-pressed" width="100" height="100" x="5" y="110"/&gt;</v>
      </c>
      <c r="AG40" t="str">
        <f t="shared" si="9"/>
        <v>&lt;use href="#a-pressed" width="140" height="140" x="90" y="90"/&gt;</v>
      </c>
      <c r="AH40" t="str">
        <f t="shared" si="10"/>
        <v>&lt;use href="#g-pressed" width="140" height="140" x="190" y="70"/&gt;</v>
      </c>
      <c r="AI40" t="str">
        <f t="shared" si="11"/>
        <v>&lt;use href="#gsharp-pressed" width="140" height="140" x="250" y="50"/&gt;</v>
      </c>
      <c r="AJ40" t="str">
        <f t="shared" si="12"/>
        <v>&lt;use href="#separator" width="140" height="140" x="350" y="116"/&gt;</v>
      </c>
      <c r="AK40" t="str">
        <f t="shared" si="13"/>
        <v>&lt;use href="#bflat-lever" width="140" height="140" x="350" y="230"/&gt;</v>
      </c>
      <c r="AL40" t="str">
        <f t="shared" si="14"/>
        <v>&lt;use href="#d-trill" width="140" height="140" x="458" y="180"/&gt;</v>
      </c>
      <c r="AM40" t="str">
        <f t="shared" si="15"/>
        <v>&lt;use href="#dsharp-trill" width="140" height="140" x="558" y="180"/&gt;</v>
      </c>
      <c r="AN40" t="str">
        <f t="shared" si="16"/>
        <v>&lt;use href="#f-pressed" width="140" height="140" x="350" y="90"/&gt;</v>
      </c>
      <c r="AO40" t="str">
        <f t="shared" si="17"/>
        <v>&lt;use href="#e" width="140" height="140" x="450" y="90"/&gt;</v>
      </c>
      <c r="AP40" t="str">
        <f t="shared" si="18"/>
        <v>&lt;use href="#d" width="140" height="140" x="550" y="90"/&gt;</v>
      </c>
      <c r="AQ40" t="str">
        <f t="shared" si="19"/>
        <v>&lt;use href="#dsharp" width="140" height="140" x="650" y="140"/&gt;</v>
      </c>
      <c r="AR40" t="str">
        <f t="shared" si="20"/>
        <v>&lt;use href="#b-roller" width="140" height="140" x="700" y="135"/&gt;</v>
      </c>
      <c r="AS40" t="str">
        <f t="shared" si="21"/>
        <v>&lt;use href="#c-roller" width="140" height="140" x="700" y="165"/&gt;</v>
      </c>
      <c r="AT40" t="str">
        <f t="shared" si="22"/>
        <v>&lt;use href="#csharp" width="140" height="140" x="704" y="200"/&gt;</v>
      </c>
      <c r="AU40" t="str">
        <f t="shared" si="23"/>
        <v>&lt;use href="#gizmo-pressed" width="140" height="140" x="770" y="135"/&gt;</v>
      </c>
    </row>
    <row r="41" spans="1:47" ht="18" x14ac:dyDescent="0.25">
      <c r="A41" t="s">
        <v>132</v>
      </c>
      <c r="B41">
        <v>1</v>
      </c>
      <c r="F41">
        <v>1</v>
      </c>
      <c r="I41" s="6"/>
      <c r="J41" s="6"/>
      <c r="N41">
        <v>1</v>
      </c>
      <c r="P41">
        <v>1</v>
      </c>
      <c r="S41">
        <v>1</v>
      </c>
      <c r="T41">
        <v>1</v>
      </c>
      <c r="V41" t="str">
        <f>IFERROR(VLOOKUP(W41,'Standard Fingering'!$W$2:$X$40,2,0),IFERROR(VLOOKUP(W41,W$2:X40,2,0),"YES"))</f>
        <v>YES</v>
      </c>
      <c r="W41">
        <f>IF(COUNTA(C41:U41)&gt;0,SUMPRODUCT(C41:U41,'Standard Fingering'!C$2:U$2),"")</f>
        <v>3172</v>
      </c>
      <c r="X41" s="7" t="str">
        <f t="shared" si="0"/>
        <v>C64</v>
      </c>
      <c r="Y41" s="7" t="str">
        <f t="shared" si="1"/>
        <v>0x0C64</v>
      </c>
      <c r="Z41" s="8" t="str">
        <f t="shared" si="2"/>
        <v>౤</v>
      </c>
      <c r="AA41" s="7" t="str">
        <f t="shared" si="3"/>
        <v xml:space="preserve">    "0x0C64":_x000D_      filename: "fingering.svg"_x000D_      element: "0x0C64"_x000D_</v>
      </c>
      <c r="AB41" s="7" t="str">
        <f t="shared" si="4"/>
        <v>&lt;use id="0x0C64" href="#glyph-3172"/&gt;</v>
      </c>
      <c r="AC41" t="str">
        <f t="shared" si="5"/>
        <v>&lt;symbol id="glyph-3172" viewBox="0 0 1000 1000"&gt;&lt;use href="#bflat" width="140" height="140" x="40" y="230"/&gt;&lt;use href="#b" width="140" height="140" x="100" y="260"/&gt;&lt;use href="#c" width="100" height="100" x="5" y="110"/&gt;&lt;use href="#a-pressed" width="140" height="140" x="90" y="90"/&gt;&lt;use href="#g"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href="#f-pressed" width="140" height="140" x="350" y="90"/&gt;&lt;use href="#e" width="140" height="140" x="450" y="90"/&gt;&lt;use href="#d-pressed" width="140" height="140" x="550" y="90"/&gt;&lt;use href="#dsharp" width="140" height="140" x="650" y="140"/&gt;&lt;use href="#b-roller" width="140" height="140" x="700" y="135"/&gt;&lt;use href="#c-roller-pressed" width="140" height="140" x="700" y="165"/&gt;&lt;use href="#csharp-pressed" width="140" height="140" x="704" y="200"/&gt;&lt;use href="#gizmo" width="140" height="140" x="770" y="135"/&gt;&lt;/symbol&gt;</v>
      </c>
      <c r="AD41" t="str">
        <f t="shared" si="6"/>
        <v>&lt;use href="#bflat" width="140" height="140" x="40" y="230"/&gt;</v>
      </c>
      <c r="AE41" t="str">
        <f t="shared" si="7"/>
        <v>&lt;use href="#b" width="140" height="140" x="100" y="260"/&gt;</v>
      </c>
      <c r="AF41" t="str">
        <f t="shared" si="8"/>
        <v>&lt;use href="#c" width="100" height="100" x="5" y="110"/&gt;</v>
      </c>
      <c r="AG41" t="str">
        <f t="shared" si="9"/>
        <v>&lt;use href="#a-pressed" width="140" height="140" x="90" y="90"/&gt;</v>
      </c>
      <c r="AH41" t="str">
        <f t="shared" si="10"/>
        <v>&lt;use href="#g" width="140" height="140" x="190" y="70"/&gt;</v>
      </c>
      <c r="AI41" t="str">
        <f t="shared" si="11"/>
        <v>&lt;use href="#gsharp" width="140" height="140" x="250" y="50"/&gt;</v>
      </c>
      <c r="AJ41" t="str">
        <f t="shared" si="12"/>
        <v>&lt;use href="#separator" width="140" height="140" x="350" y="116"/&gt;</v>
      </c>
      <c r="AK41" t="str">
        <f t="shared" si="13"/>
        <v>&lt;use href="#bflat-lever" width="140" height="140" x="350" y="230"/&gt;</v>
      </c>
      <c r="AL41" t="str">
        <f t="shared" si="14"/>
        <v>&lt;use href="#d-trill" width="140" height="140" x="458" y="180"/&gt;</v>
      </c>
      <c r="AM41" t="str">
        <f t="shared" si="15"/>
        <v>&lt;use href="#dsharp-trill" width="140" height="140" x="558" y="180"/&gt;</v>
      </c>
      <c r="AN41" t="str">
        <f t="shared" si="16"/>
        <v>&lt;use href="#f-pressed" width="140" height="140" x="350" y="90"/&gt;</v>
      </c>
      <c r="AO41" t="str">
        <f t="shared" si="17"/>
        <v>&lt;use href="#e" width="140" height="140" x="450" y="90"/&gt;</v>
      </c>
      <c r="AP41" t="str">
        <f t="shared" si="18"/>
        <v>&lt;use href="#d-pressed" width="140" height="140" x="550" y="90"/&gt;</v>
      </c>
      <c r="AQ41" t="str">
        <f t="shared" si="19"/>
        <v>&lt;use href="#dsharp" width="140" height="140" x="650" y="140"/&gt;</v>
      </c>
      <c r="AR41" t="str">
        <f t="shared" si="20"/>
        <v>&lt;use href="#b-roller" width="140" height="140" x="700" y="135"/&gt;</v>
      </c>
      <c r="AS41" t="str">
        <f t="shared" si="21"/>
        <v>&lt;use href="#c-roller-pressed" width="140" height="140" x="700" y="165"/&gt;</v>
      </c>
      <c r="AT41" t="str">
        <f t="shared" si="22"/>
        <v>&lt;use href="#csharp-pressed" width="140" height="140" x="704" y="200"/&gt;</v>
      </c>
      <c r="AU41" t="str">
        <f t="shared" si="23"/>
        <v>&lt;use href="#gizmo" width="140" height="140" x="770" y="135"/&gt;</v>
      </c>
    </row>
    <row r="42" spans="1:47" ht="18" x14ac:dyDescent="0.25">
      <c r="A42" t="s">
        <v>8</v>
      </c>
      <c r="B42">
        <v>1</v>
      </c>
      <c r="D42">
        <v>1</v>
      </c>
      <c r="F42">
        <v>1</v>
      </c>
      <c r="G42">
        <v>1</v>
      </c>
      <c r="N42">
        <v>1</v>
      </c>
      <c r="O42">
        <v>1</v>
      </c>
      <c r="S42">
        <v>1</v>
      </c>
      <c r="V42" t="str">
        <f>IFERROR(VLOOKUP(W42,'Standard Fingering'!$W$2:$X$40,2,0),IFERROR(VLOOKUP(W42,W$2:X41,2,0),"YES"))</f>
        <v>YES</v>
      </c>
      <c r="W42">
        <f>IF(COUNTA(C42:U42)&gt;0,SUMPRODUCT(C42:U42,'Standard Fingering'!C$2:U$2),"")</f>
        <v>6204</v>
      </c>
      <c r="X42" s="7" t="str">
        <f t="shared" si="0"/>
        <v>183C</v>
      </c>
      <c r="Y42" s="7" t="str">
        <f t="shared" si="1"/>
        <v>0x183C</v>
      </c>
      <c r="Z42" s="8" t="str">
        <f t="shared" si="2"/>
        <v>ᠼ</v>
      </c>
      <c r="AA42" s="7" t="str">
        <f t="shared" si="3"/>
        <v xml:space="preserve">    "0x183C":_x000D_      filename: "fingering.svg"_x000D_      element: "0x183C"_x000D_</v>
      </c>
      <c r="AB42" s="7" t="str">
        <f t="shared" si="4"/>
        <v>&lt;use id="0x183C" href="#glyph-6204"/&gt;</v>
      </c>
      <c r="AC42" t="str">
        <f t="shared" si="5"/>
        <v>&lt;symbol id="glyph-6204" viewBox="0 0 1000 1000"&gt;&lt;use href="#bflat" width="140" height="140" x="40" y="230"/&gt;&lt;use href="#b-pressed" width="140" height="140" x="100" y="260"/&gt;&lt;use href="#c" width="100" height="100" x="5" y="110"/&gt;&lt;use href="#a-pressed" width="140" height="140" x="90" y="90"/&gt;&lt;use href="#g-pressed"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href="#f-pressed" width="140" height="140" x="350" y="90"/&gt;&lt;use href="#e-pressed" width="140" height="140" x="450" y="90"/&gt;&lt;use href="#d" width="140" height="140" x="550" y="90"/&gt;&lt;use href="#dsharp" width="140" height="140" x="650" y="140"/&gt;&lt;use href="#b-roller" width="140" height="140" x="700" y="135"/&gt;&lt;use href="#c-roller-pressed" width="140" height="140" x="700" y="165"/&gt;&lt;use href="#csharp" width="140" height="140" x="704" y="200"/&gt;&lt;use href="#gizmo" width="140" height="140" x="770" y="135"/&gt;&lt;/symbol&gt;</v>
      </c>
      <c r="AD42" t="str">
        <f t="shared" si="6"/>
        <v>&lt;use href="#bflat" width="140" height="140" x="40" y="230"/&gt;</v>
      </c>
      <c r="AE42" t="str">
        <f t="shared" si="7"/>
        <v>&lt;use href="#b-pressed" width="140" height="140" x="100" y="260"/&gt;</v>
      </c>
      <c r="AF42" t="str">
        <f t="shared" si="8"/>
        <v>&lt;use href="#c" width="100" height="100" x="5" y="110"/&gt;</v>
      </c>
      <c r="AG42" t="str">
        <f t="shared" si="9"/>
        <v>&lt;use href="#a-pressed" width="140" height="140" x="90" y="90"/&gt;</v>
      </c>
      <c r="AH42" t="str">
        <f t="shared" si="10"/>
        <v>&lt;use href="#g-pressed" width="140" height="140" x="190" y="70"/&gt;</v>
      </c>
      <c r="AI42" t="str">
        <f t="shared" si="11"/>
        <v>&lt;use href="#gsharp" width="140" height="140" x="250" y="50"/&gt;</v>
      </c>
      <c r="AJ42" t="str">
        <f t="shared" si="12"/>
        <v>&lt;use href="#separator" width="140" height="140" x="350" y="116"/&gt;</v>
      </c>
      <c r="AK42" t="str">
        <f t="shared" si="13"/>
        <v>&lt;use href="#bflat-lever" width="140" height="140" x="350" y="230"/&gt;</v>
      </c>
      <c r="AL42" t="str">
        <f t="shared" si="14"/>
        <v>&lt;use href="#d-trill" width="140" height="140" x="458" y="180"/&gt;</v>
      </c>
      <c r="AM42" t="str">
        <f t="shared" si="15"/>
        <v>&lt;use href="#dsharp-trill" width="140" height="140" x="558" y="180"/&gt;</v>
      </c>
      <c r="AN42" t="str">
        <f t="shared" si="16"/>
        <v>&lt;use href="#f-pressed" width="140" height="140" x="350" y="90"/&gt;</v>
      </c>
      <c r="AO42" t="str">
        <f t="shared" si="17"/>
        <v>&lt;use href="#e-pressed" width="140" height="140" x="450" y="90"/&gt;</v>
      </c>
      <c r="AP42" t="str">
        <f t="shared" si="18"/>
        <v>&lt;use href="#d" width="140" height="140" x="550" y="90"/&gt;</v>
      </c>
      <c r="AQ42" t="str">
        <f t="shared" si="19"/>
        <v>&lt;use href="#dsharp" width="140" height="140" x="650" y="140"/&gt;</v>
      </c>
      <c r="AR42" t="str">
        <f t="shared" si="20"/>
        <v>&lt;use href="#b-roller" width="140" height="140" x="700" y="135"/&gt;</v>
      </c>
      <c r="AS42" t="str">
        <f t="shared" si="21"/>
        <v>&lt;use href="#c-roller-pressed" width="140" height="140" x="700" y="165"/&gt;</v>
      </c>
      <c r="AT42" t="str">
        <f t="shared" si="22"/>
        <v>&lt;use href="#csharp" width="140" height="140" x="704" y="200"/&gt;</v>
      </c>
      <c r="AU42" t="str">
        <f t="shared" si="23"/>
        <v>&lt;use href="#gizmo" width="140" height="140" x="770" y="135"/&gt;</v>
      </c>
    </row>
    <row r="43" spans="1:47" ht="18" x14ac:dyDescent="0.25">
      <c r="A43" t="s">
        <v>133</v>
      </c>
      <c r="B43">
        <v>1</v>
      </c>
      <c r="D43">
        <v>1</v>
      </c>
      <c r="G43" s="6">
        <v>1</v>
      </c>
      <c r="L43">
        <v>1</v>
      </c>
      <c r="N43">
        <v>1</v>
      </c>
      <c r="S43">
        <v>1</v>
      </c>
      <c r="T43">
        <v>1</v>
      </c>
      <c r="V43" t="str">
        <f>IFERROR(VLOOKUP(W43,'Standard Fingering'!$W$2:$X$40,2,0),IFERROR(VLOOKUP(W43,W$2:X42,2,0),"YES"))</f>
        <v>YES</v>
      </c>
      <c r="W43">
        <f>IF(COUNTA(C43:U43)&gt;0,SUMPRODUCT(C43:U43,'Standard Fingering'!C$2:U$2),"")</f>
        <v>5194</v>
      </c>
      <c r="X43" s="7" t="str">
        <f t="shared" si="0"/>
        <v>144A</v>
      </c>
      <c r="Y43" s="7" t="str">
        <f t="shared" si="1"/>
        <v>0x144A</v>
      </c>
      <c r="Z43" s="8" t="str">
        <f t="shared" si="2"/>
        <v>ᑊ</v>
      </c>
      <c r="AA43" s="7" t="str">
        <f t="shared" si="3"/>
        <v xml:space="preserve">    "0x144A":_x000D_      filename: "fingering.svg"_x000D_      element: "0x144A"_x000D_</v>
      </c>
      <c r="AB43" s="7" t="str">
        <f t="shared" si="4"/>
        <v>&lt;use id="0x144A" href="#glyph-5194"/&gt;</v>
      </c>
      <c r="AC43" t="str">
        <f t="shared" si="5"/>
        <v>&lt;symbol id="glyph-5194" viewBox="0 0 1000 1000"&gt;&lt;use href="#bflat" width="140" height="140" x="40" y="230"/&gt;&lt;use href="#b-pressed" width="140" height="140" x="100" y="260"/&gt;&lt;use href="#c" width="100" height="100" x="5" y="110"/&gt;&lt;use href="#a" width="140" height="140" x="90" y="90"/&gt;&lt;use href="#g-pressed" width="140" height="140" x="190" y="70"/&gt;&lt;use href="#gsharp" width="140" height="140" x="250" y="50"/&gt;&lt;use href="#separator" width="140" height="140" x="350" y="116"/&gt;&lt;use href="#bflat-lever" width="140" height="140" x="350" y="230"/&gt;&lt;use href="#d-trill-pressed" width="140" height="140" x="458" y="180"/&gt;&lt;use href="#dsharp-trill" width="140" height="140" x="558" y="180"/&gt;&lt;use href="#f-pressed" width="140" height="140" x="350" y="90"/&gt;&lt;use href="#e" width="140" height="140" x="450" y="90"/&gt;&lt;use href="#d" width="140" height="140" x="550" y="90"/&gt;&lt;use href="#dsharp" width="140" height="140" x="650" y="140"/&gt;&lt;use href="#b-roller" width="140" height="140" x="700" y="135"/&gt;&lt;use href="#c-roller-pressed" width="140" height="140" x="700" y="165"/&gt;&lt;use href="#csharp-pressed" width="140" height="140" x="704" y="200"/&gt;&lt;use href="#gizmo" width="140" height="140" x="770" y="135"/&gt;&lt;/symbol&gt;</v>
      </c>
      <c r="AD43" t="str">
        <f t="shared" si="6"/>
        <v>&lt;use href="#bflat" width="140" height="140" x="40" y="230"/&gt;</v>
      </c>
      <c r="AE43" t="str">
        <f t="shared" si="7"/>
        <v>&lt;use href="#b-pressed" width="140" height="140" x="100" y="260"/&gt;</v>
      </c>
      <c r="AF43" t="str">
        <f t="shared" si="8"/>
        <v>&lt;use href="#c" width="100" height="100" x="5" y="110"/&gt;</v>
      </c>
      <c r="AG43" t="str">
        <f t="shared" si="9"/>
        <v>&lt;use href="#a" width="140" height="140" x="90" y="90"/&gt;</v>
      </c>
      <c r="AH43" t="str">
        <f t="shared" si="10"/>
        <v>&lt;use href="#g-pressed" width="140" height="140" x="190" y="70"/&gt;</v>
      </c>
      <c r="AI43" t="str">
        <f t="shared" si="11"/>
        <v>&lt;use href="#gsharp" width="140" height="140" x="250" y="50"/&gt;</v>
      </c>
      <c r="AJ43" t="str">
        <f t="shared" si="12"/>
        <v>&lt;use href="#separator" width="140" height="140" x="350" y="116"/&gt;</v>
      </c>
      <c r="AK43" t="str">
        <f t="shared" si="13"/>
        <v>&lt;use href="#bflat-lever" width="140" height="140" x="350" y="230"/&gt;</v>
      </c>
      <c r="AL43" t="str">
        <f t="shared" si="14"/>
        <v>&lt;use href="#d-trill-pressed" width="140" height="140" x="458" y="180"/&gt;</v>
      </c>
      <c r="AM43" t="str">
        <f t="shared" si="15"/>
        <v>&lt;use href="#dsharp-trill" width="140" height="140" x="558" y="180"/&gt;</v>
      </c>
      <c r="AN43" t="str">
        <f t="shared" si="16"/>
        <v>&lt;use href="#f-pressed" width="140" height="140" x="350" y="90"/&gt;</v>
      </c>
      <c r="AO43" t="str">
        <f t="shared" si="17"/>
        <v>&lt;use href="#e" width="140" height="140" x="450" y="90"/&gt;</v>
      </c>
      <c r="AP43" t="str">
        <f t="shared" si="18"/>
        <v>&lt;use href="#d" width="140" height="140" x="550" y="90"/&gt;</v>
      </c>
      <c r="AQ43" t="str">
        <f t="shared" si="19"/>
        <v>&lt;use href="#dsharp" width="140" height="140" x="650" y="140"/&gt;</v>
      </c>
      <c r="AR43" t="str">
        <f t="shared" si="20"/>
        <v>&lt;use href="#b-roller" width="140" height="140" x="700" y="135"/&gt;</v>
      </c>
      <c r="AS43" t="str">
        <f t="shared" si="21"/>
        <v>&lt;use href="#c-roller-pressed" width="140" height="140" x="700" y="165"/&gt;</v>
      </c>
      <c r="AT43" t="str">
        <f t="shared" si="22"/>
        <v>&lt;use href="#csharp-pressed" width="140" height="140" x="704" y="200"/&gt;</v>
      </c>
      <c r="AU43" t="str">
        <f t="shared" si="23"/>
        <v>&lt;use href="#gizmo" width="140" height="140" x="770" y="135"/&gt;</v>
      </c>
    </row>
    <row r="44" spans="1:47" ht="18" x14ac:dyDescent="0.25">
      <c r="A44" t="s">
        <v>7</v>
      </c>
      <c r="B44">
        <v>1</v>
      </c>
      <c r="D44">
        <v>1</v>
      </c>
      <c r="F44">
        <v>1</v>
      </c>
      <c r="G44" s="6">
        <v>1</v>
      </c>
      <c r="H44">
        <v>1</v>
      </c>
      <c r="L44">
        <v>1</v>
      </c>
      <c r="M44">
        <v>1</v>
      </c>
      <c r="P44">
        <v>1</v>
      </c>
      <c r="R44">
        <v>1</v>
      </c>
      <c r="S44">
        <v>1</v>
      </c>
      <c r="V44" t="str">
        <f>IFERROR(VLOOKUP(W44,'Standard Fingering'!$W$2:$X$40,2,0),IFERROR(VLOOKUP(W44,W$2:X43,2,0),"YES"))</f>
        <v>YES</v>
      </c>
      <c r="W44">
        <f>IF(COUNTA(C44:U44)&gt;0,SUMPRODUCT(C44:U44,'Standard Fingering'!C$2:U$2),"")</f>
        <v>8692</v>
      </c>
      <c r="X44" s="7" t="str">
        <f t="shared" si="0"/>
        <v>21F4</v>
      </c>
      <c r="Y44" s="7" t="str">
        <f t="shared" si="1"/>
        <v>0x21F4</v>
      </c>
      <c r="Z44" s="8" t="str">
        <f t="shared" si="2"/>
        <v>⇴</v>
      </c>
      <c r="AA44" s="7" t="str">
        <f t="shared" si="3"/>
        <v xml:space="preserve">    "0x21F4":_x000D_      filename: "fingering.svg"_x000D_      element: "0x21F4"_x000D_</v>
      </c>
      <c r="AB44" s="7" t="str">
        <f t="shared" si="4"/>
        <v>&lt;use id="0x21F4" href="#glyph-8692"/&gt;</v>
      </c>
      <c r="AC44" t="str">
        <f t="shared" si="5"/>
        <v>&lt;symbol id="glyph-8692" viewBox="0 0 1000 1000"&gt;&lt;use href="#bflat" width="140" height="140" x="40" y="230"/&gt;&lt;use href="#b-pressed" width="140" height="140" x="100" y="260"/&gt;&lt;use href="#c" width="100" height="100" x="5" y="110"/&gt;&lt;use href="#a-pressed" width="140" height="140" x="90" y="90"/&gt;&lt;use href="#g-pressed" width="140" height="140" x="190" y="70"/&gt;&lt;use href="#gsharp-pressed" width="140" height="140" x="250" y="50"/&gt;&lt;use href="#separator" width="140" height="140" x="350" y="116"/&gt;&lt;use href="#bflat-lever" width="140" height="140" x="350" y="230"/&gt;&lt;use href="#d-trill-pressed" width="140" height="140" x="458" y="180"/&gt;&lt;use href="#dsharp-trill-pressed" width="140" height="140" x="558" y="180"/&gt;&lt;use href="#f" width="140" height="140" x="350" y="90"/&gt;&lt;use href="#e" width="140" height="140" x="450" y="90"/&gt;&lt;use href="#d-pressed" width="140" height="140" x="550" y="90"/&gt;&lt;use href="#dsharp" width="140" height="140" x="650" y="140"/&gt;&lt;use href="#b-roller-pressed" width="140" height="140" x="700" y="135"/&gt;&lt;use href="#c-roller-pressed" width="140" height="140" x="700" y="165"/&gt;&lt;use href="#csharp" width="140" height="140" x="704" y="200"/&gt;&lt;use href="#gizmo" width="140" height="140" x="770" y="135"/&gt;&lt;/symbol&gt;</v>
      </c>
      <c r="AD44" t="str">
        <f t="shared" si="6"/>
        <v>&lt;use href="#bflat" width="140" height="140" x="40" y="230"/&gt;</v>
      </c>
      <c r="AE44" t="str">
        <f t="shared" si="7"/>
        <v>&lt;use href="#b-pressed" width="140" height="140" x="100" y="260"/&gt;</v>
      </c>
      <c r="AF44" t="str">
        <f t="shared" si="8"/>
        <v>&lt;use href="#c" width="100" height="100" x="5" y="110"/&gt;</v>
      </c>
      <c r="AG44" t="str">
        <f t="shared" si="9"/>
        <v>&lt;use href="#a-pressed" width="140" height="140" x="90" y="90"/&gt;</v>
      </c>
      <c r="AH44" t="str">
        <f t="shared" si="10"/>
        <v>&lt;use href="#g-pressed" width="140" height="140" x="190" y="70"/&gt;</v>
      </c>
      <c r="AI44" t="str">
        <f t="shared" si="11"/>
        <v>&lt;use href="#gsharp-pressed" width="140" height="140" x="250" y="50"/&gt;</v>
      </c>
      <c r="AJ44" t="str">
        <f t="shared" si="12"/>
        <v>&lt;use href="#separator" width="140" height="140" x="350" y="116"/&gt;</v>
      </c>
      <c r="AK44" t="str">
        <f t="shared" si="13"/>
        <v>&lt;use href="#bflat-lever" width="140" height="140" x="350" y="230"/&gt;</v>
      </c>
      <c r="AL44" t="str">
        <f t="shared" si="14"/>
        <v>&lt;use href="#d-trill-pressed" width="140" height="140" x="458" y="180"/&gt;</v>
      </c>
      <c r="AM44" t="str">
        <f t="shared" si="15"/>
        <v>&lt;use href="#dsharp-trill-pressed" width="140" height="140" x="558" y="180"/&gt;</v>
      </c>
      <c r="AN44" t="str">
        <f t="shared" si="16"/>
        <v>&lt;use href="#f" width="140" height="140" x="350" y="90"/&gt;</v>
      </c>
      <c r="AO44" t="str">
        <f t="shared" si="17"/>
        <v>&lt;use href="#e" width="140" height="140" x="450" y="90"/&gt;</v>
      </c>
      <c r="AP44" t="str">
        <f t="shared" si="18"/>
        <v>&lt;use href="#d-pressed" width="140" height="140" x="550" y="90"/&gt;</v>
      </c>
      <c r="AQ44" t="str">
        <f t="shared" si="19"/>
        <v>&lt;use href="#dsharp" width="140" height="140" x="650" y="140"/&gt;</v>
      </c>
      <c r="AR44" t="str">
        <f t="shared" si="20"/>
        <v>&lt;use href="#b-roller-pressed" width="140" height="140" x="700" y="135"/&gt;</v>
      </c>
      <c r="AS44" t="str">
        <f t="shared" si="21"/>
        <v>&lt;use href="#c-roller-pressed" width="140" height="140" x="700" y="165"/&gt;</v>
      </c>
      <c r="AT44" t="str">
        <f t="shared" si="22"/>
        <v>&lt;use href="#csharp" width="140" height="140" x="704" y="200"/&gt;</v>
      </c>
      <c r="AU44" t="str">
        <f t="shared" si="23"/>
        <v>&lt;use href="#gizmo" width="140" height="140" x="770" y="135"/&gt;</v>
      </c>
    </row>
    <row r="45" spans="1:47" ht="18" x14ac:dyDescent="0.25">
      <c r="A45" t="s">
        <v>6</v>
      </c>
      <c r="B45">
        <v>1</v>
      </c>
      <c r="F45">
        <v>1</v>
      </c>
      <c r="M45">
        <v>1</v>
      </c>
      <c r="P45">
        <v>1</v>
      </c>
      <c r="Q45">
        <v>1</v>
      </c>
      <c r="T45">
        <v>1</v>
      </c>
      <c r="V45" t="str">
        <f>IFERROR(VLOOKUP(W45,'Standard Fingering'!$W$2:$X$40,2,0),IFERROR(VLOOKUP(W45,W$2:X44,2,0),"YES"))</f>
        <v>YES</v>
      </c>
      <c r="W45">
        <f>IF(COUNTA(C45:U45)&gt;0,SUMPRODUCT(C45:U45,'Standard Fingering'!C$2:U$2),"")</f>
        <v>3396</v>
      </c>
      <c r="X45" s="7" t="str">
        <f t="shared" si="0"/>
        <v>D44</v>
      </c>
      <c r="Y45" s="7" t="str">
        <f t="shared" si="1"/>
        <v>0x0D44</v>
      </c>
      <c r="Z45" s="8" t="str">
        <f t="shared" si="2"/>
        <v>ൄ</v>
      </c>
      <c r="AA45" s="7" t="str">
        <f t="shared" si="3"/>
        <v xml:space="preserve">    "0x0D44":_x000D_      filename: "fingering.svg"_x000D_      element: "0x0D44"_x000D_</v>
      </c>
      <c r="AB45" s="7" t="str">
        <f t="shared" si="4"/>
        <v>&lt;use id="0x0D44" href="#glyph-3396"/&gt;</v>
      </c>
      <c r="AC45" t="str">
        <f t="shared" si="5"/>
        <v>&lt;symbol id="glyph-3396" viewBox="0 0 1000 1000"&gt;&lt;use href="#bflat" width="140" height="140" x="40" y="230"/&gt;&lt;use href="#b" width="140" height="140" x="100" y="260"/&gt;&lt;use href="#c" width="100" height="100" x="5" y="110"/&gt;&lt;use href="#a-pressed" width="140" height="140" x="90" y="90"/&gt;&lt;use href="#g"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href="#dsharp-trill-pressed" width="140" height="140" x="558" y="180"/&gt;&lt;use href="#f" width="140" height="140" x="350" y="90"/&gt;&lt;use href="#e" width="140" height="140" x="450" y="90"/&gt;&lt;use href="#d-pressed" width="140" height="140" x="550" y="90"/&gt;&lt;use href="#dsharp-pressed" width="140" height="140" x="650" y="140"/&gt;&lt;use href="#b-roller" width="140" height="140" x="700" y="135"/&gt;&lt;use href="#c-roller" width="140" height="140" x="700" y="165"/&gt;&lt;use href="#csharp-pressed" width="140" height="140" x="704" y="200"/&gt;&lt;use href="#gizmo" width="140" height="140" x="770" y="135"/&gt;&lt;/symbol&gt;</v>
      </c>
      <c r="AD45" t="str">
        <f t="shared" si="6"/>
        <v>&lt;use href="#bflat" width="140" height="140" x="40" y="230"/&gt;</v>
      </c>
      <c r="AE45" t="str">
        <f t="shared" si="7"/>
        <v>&lt;use href="#b" width="140" height="140" x="100" y="260"/&gt;</v>
      </c>
      <c r="AF45" t="str">
        <f t="shared" si="8"/>
        <v>&lt;use href="#c" width="100" height="100" x="5" y="110"/&gt;</v>
      </c>
      <c r="AG45" t="str">
        <f t="shared" si="9"/>
        <v>&lt;use href="#a-pressed" width="140" height="140" x="90" y="90"/&gt;</v>
      </c>
      <c r="AH45" t="str">
        <f t="shared" si="10"/>
        <v>&lt;use href="#g" width="140" height="140" x="190" y="70"/&gt;</v>
      </c>
      <c r="AI45" t="str">
        <f t="shared" si="11"/>
        <v>&lt;use href="#gsharp" width="140" height="140" x="250" y="50"/&gt;</v>
      </c>
      <c r="AJ45" t="str">
        <f t="shared" si="12"/>
        <v>&lt;use href="#separator" width="140" height="140" x="350" y="116"/&gt;</v>
      </c>
      <c r="AK45" t="str">
        <f t="shared" si="13"/>
        <v>&lt;use href="#bflat-lever" width="140" height="140" x="350" y="230"/&gt;</v>
      </c>
      <c r="AL45" t="str">
        <f t="shared" si="14"/>
        <v>&lt;use href="#d-trill" width="140" height="140" x="458" y="180"/&gt;</v>
      </c>
      <c r="AM45" t="str">
        <f t="shared" si="15"/>
        <v>&lt;use href="#dsharp-trill-pressed" width="140" height="140" x="558" y="180"/&gt;</v>
      </c>
      <c r="AN45" t="str">
        <f t="shared" si="16"/>
        <v>&lt;use href="#f" width="140" height="140" x="350" y="90"/&gt;</v>
      </c>
      <c r="AO45" t="str">
        <f t="shared" si="17"/>
        <v>&lt;use href="#e" width="140" height="140" x="450" y="90"/&gt;</v>
      </c>
      <c r="AP45" t="str">
        <f t="shared" si="18"/>
        <v>&lt;use href="#d-pressed" width="140" height="140" x="550" y="90"/&gt;</v>
      </c>
      <c r="AQ45" t="str">
        <f t="shared" si="19"/>
        <v>&lt;use href="#dsharp-pressed" width="140" height="140" x="650" y="140"/&gt;</v>
      </c>
      <c r="AR45" t="str">
        <f t="shared" si="20"/>
        <v>&lt;use href="#b-roller" width="140" height="140" x="700" y="135"/&gt;</v>
      </c>
      <c r="AS45" t="str">
        <f t="shared" si="21"/>
        <v>&lt;use href="#c-roller" width="140" height="140" x="700" y="165"/&gt;</v>
      </c>
      <c r="AT45" t="str">
        <f t="shared" si="22"/>
        <v>&lt;use href="#csharp-pressed" width="140" height="140" x="704" y="200"/&gt;</v>
      </c>
      <c r="AU45" t="str">
        <f t="shared" si="23"/>
        <v>&lt;use href="#gizmo" width="140" height="140" x="770" y="135"/&gt;</v>
      </c>
    </row>
    <row r="46" spans="1:47" ht="18" x14ac:dyDescent="0.25">
      <c r="A46" t="s">
        <v>134</v>
      </c>
      <c r="B46">
        <v>1</v>
      </c>
      <c r="D46">
        <v>1</v>
      </c>
      <c r="H46">
        <v>1</v>
      </c>
      <c r="N46">
        <v>1</v>
      </c>
      <c r="P46">
        <v>1</v>
      </c>
      <c r="Q46">
        <v>1</v>
      </c>
      <c r="T46">
        <v>1</v>
      </c>
      <c r="V46" t="str">
        <f>IFERROR(VLOOKUP(W46,'Standard Fingering'!$W$2:$X$40,2,0),IFERROR(VLOOKUP(W46,W$2:X45,2,0),"YES"))</f>
        <v>YES</v>
      </c>
      <c r="W46">
        <f>IF(COUNTA(C46:U46)&gt;0,SUMPRODUCT(C46:U46,'Standard Fingering'!C$2:U$2),"")</f>
        <v>4837</v>
      </c>
      <c r="X46" s="7" t="str">
        <f t="shared" si="0"/>
        <v>12E5</v>
      </c>
      <c r="Y46" s="7" t="str">
        <f t="shared" si="1"/>
        <v>0x12E5</v>
      </c>
      <c r="Z46" s="8" t="str">
        <f t="shared" si="2"/>
        <v>ዥ</v>
      </c>
      <c r="AA46" s="7" t="str">
        <f t="shared" si="3"/>
        <v xml:space="preserve">    "0x12E5":_x000D_      filename: "fingering.svg"_x000D_      element: "0x12E5"_x000D_</v>
      </c>
      <c r="AB46" s="7" t="str">
        <f t="shared" si="4"/>
        <v>&lt;use id="0x12E5" href="#glyph-4837"/&gt;</v>
      </c>
      <c r="AC46" t="str">
        <f t="shared" si="5"/>
        <v>&lt;symbol id="glyph-4837" viewBox="0 0 1000 1000"&gt;&lt;use href="#bflat" width="140" height="140" x="40" y="230"/&gt;&lt;use href="#b-pressed" width="140" height="140" x="100" y="260"/&gt;&lt;use href="#c" width="100" height="100" x="5" y="110"/&gt;&lt;use href="#a" width="140" height="140" x="90" y="90"/&gt;&lt;use href="#g" width="140" height="140" x="190" y="70"/&gt;&lt;use href="#gsharp-pressed"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href="#f-pressed" width="140" height="140" x="350" y="90"/&gt;&lt;use href="#e" width="140" height="140" x="450" y="90"/&gt;&lt;use href="#d-pressed" width="140" height="140" x="550" y="90"/&gt;&lt;use href="#dsharp-pressed" width="140" height="140" x="650" y="140"/&gt;&lt;use href="#b-roller" width="140" height="140" x="700" y="135"/&gt;&lt;use href="#c-roller" width="140" height="140" x="700" y="165"/&gt;&lt;use href="#csharp-pressed" width="140" height="140" x="704" y="200"/&gt;&lt;use href="#gizmo" width="140" height="140" x="770" y="135"/&gt;&lt;/symbol&gt;</v>
      </c>
      <c r="AD46" t="str">
        <f t="shared" si="6"/>
        <v>&lt;use href="#bflat" width="140" height="140" x="40" y="230"/&gt;</v>
      </c>
      <c r="AE46" t="str">
        <f t="shared" si="7"/>
        <v>&lt;use href="#b-pressed" width="140" height="140" x="100" y="260"/&gt;</v>
      </c>
      <c r="AF46" t="str">
        <f t="shared" si="8"/>
        <v>&lt;use href="#c" width="100" height="100" x="5" y="110"/&gt;</v>
      </c>
      <c r="AG46" t="str">
        <f t="shared" si="9"/>
        <v>&lt;use href="#a" width="140" height="140" x="90" y="90"/&gt;</v>
      </c>
      <c r="AH46" t="str">
        <f t="shared" si="10"/>
        <v>&lt;use href="#g" width="140" height="140" x="190" y="70"/&gt;</v>
      </c>
      <c r="AI46" t="str">
        <f t="shared" si="11"/>
        <v>&lt;use href="#gsharp-pressed" width="140" height="140" x="250" y="50"/&gt;</v>
      </c>
      <c r="AJ46" t="str">
        <f t="shared" si="12"/>
        <v>&lt;use href="#separator" width="140" height="140" x="350" y="116"/&gt;</v>
      </c>
      <c r="AK46" t="str">
        <f t="shared" si="13"/>
        <v>&lt;use href="#bflat-lever" width="140" height="140" x="350" y="230"/&gt;</v>
      </c>
      <c r="AL46" t="str">
        <f t="shared" si="14"/>
        <v>&lt;use href="#d-trill" width="140" height="140" x="458" y="180"/&gt;</v>
      </c>
      <c r="AM46" t="str">
        <f t="shared" si="15"/>
        <v>&lt;use href="#dsharp-trill" width="140" height="140" x="558" y="180"/&gt;</v>
      </c>
      <c r="AN46" t="str">
        <f t="shared" si="16"/>
        <v>&lt;use href="#f-pressed" width="140" height="140" x="350" y="90"/&gt;</v>
      </c>
      <c r="AO46" t="str">
        <f t="shared" si="17"/>
        <v>&lt;use href="#e" width="140" height="140" x="450" y="90"/&gt;</v>
      </c>
      <c r="AP46" t="str">
        <f t="shared" si="18"/>
        <v>&lt;use href="#d-pressed" width="140" height="140" x="550" y="90"/&gt;</v>
      </c>
      <c r="AQ46" t="str">
        <f t="shared" si="19"/>
        <v>&lt;use href="#dsharp-pressed" width="140" height="140" x="650" y="140"/&gt;</v>
      </c>
      <c r="AR46" t="str">
        <f t="shared" si="20"/>
        <v>&lt;use href="#b-roller" width="140" height="140" x="700" y="135"/&gt;</v>
      </c>
      <c r="AS46" t="str">
        <f t="shared" si="21"/>
        <v>&lt;use href="#c-roller" width="140" height="140" x="700" y="165"/&gt;</v>
      </c>
      <c r="AT46" t="str">
        <f t="shared" si="22"/>
        <v>&lt;use href="#csharp-pressed" width="140" height="140" x="704" y="200"/&gt;</v>
      </c>
      <c r="AU46" t="str">
        <f t="shared" si="23"/>
        <v>&lt;use href="#gizmo" width="140" height="140" x="770" y="135"/&gt;</v>
      </c>
    </row>
    <row r="47" spans="1:47" ht="18" x14ac:dyDescent="0.25">
      <c r="A47" t="s">
        <v>5</v>
      </c>
      <c r="B47">
        <v>1</v>
      </c>
      <c r="D47">
        <v>1</v>
      </c>
      <c r="F47">
        <v>1</v>
      </c>
      <c r="G47">
        <v>1</v>
      </c>
      <c r="H47">
        <v>1</v>
      </c>
      <c r="L47">
        <v>1</v>
      </c>
      <c r="O47">
        <v>1</v>
      </c>
      <c r="V47" t="str">
        <f>IFERROR(VLOOKUP(W47,'Standard Fingering'!$W$2:$X$40,2,0),IFERROR(VLOOKUP(W47,W$2:X46,2,0),"YES"))</f>
        <v>YES</v>
      </c>
      <c r="W47">
        <f>IF(COUNTA(C47:U47)&gt;0,SUMPRODUCT(C47:U47,'Standard Fingering'!C$2:U$2),"")</f>
        <v>7410</v>
      </c>
      <c r="X47" s="7" t="str">
        <f t="shared" si="0"/>
        <v>1CF2</v>
      </c>
      <c r="Y47" s="7" t="str">
        <f t="shared" si="1"/>
        <v>0x1CF2</v>
      </c>
      <c r="Z47" s="8" t="str">
        <f t="shared" si="2"/>
        <v>ᳲ</v>
      </c>
      <c r="AA47" s="7" t="str">
        <f t="shared" si="3"/>
        <v xml:space="preserve">    "0x1CF2":_x000D_      filename: "fingering.svg"_x000D_      element: "0x1CF2"_x000D_</v>
      </c>
      <c r="AB47" s="7" t="str">
        <f t="shared" si="4"/>
        <v>&lt;use id="0x1CF2" href="#glyph-7410"/&gt;</v>
      </c>
      <c r="AC47" t="str">
        <f t="shared" si="5"/>
        <v>&lt;symbol id="glyph-7410" viewBox="0 0 1000 1000"&gt;&lt;use href="#bflat" width="140" height="140" x="40" y="230"/&gt;&lt;use href="#b-pressed" width="140" height="140" x="100" y="260"/&gt;&lt;use href="#c" width="100" height="100" x="5" y="110"/&gt;&lt;use href="#a-pressed" width="140" height="140" x="90" y="90"/&gt;&lt;use href="#g-pressed" width="140" height="140" x="190" y="70"/&gt;&lt;use href="#gsharp-pressed" width="140" height="140" x="250" y="50"/&gt;&lt;use href="#separator" width="140" height="140" x="350" y="116"/&gt;&lt;use href="#bflat-lever" width="140" height="140" x="350" y="230"/&gt;&lt;use href="#d-trill-pressed" width="140" height="140" x="458" y="180"/&gt;&lt;use href="#dsharp-trill" width="140" height="140" x="558" y="180"/&gt;&lt;use href="#f" width="140" height="140" x="350" y="90"/&gt;&lt;use href="#e-pressed" width="140" height="140" x="450" y="90"/&gt;&lt;use href="#d" width="140" height="140" x="550" y="90"/&gt;&lt;use href="#dsharp" width="140" height="140" x="650" y="140"/&gt;&lt;use href="#b-roller" width="140" height="140" x="700" y="135"/&gt;&lt;use href="#c-roller" width="140" height="140" x="700" y="165"/&gt;&lt;use href="#csharp" width="140" height="140" x="704" y="200"/&gt;&lt;use href="#gizmo" width="140" height="140" x="770" y="135"/&gt;&lt;/symbol&gt;</v>
      </c>
      <c r="AD47" t="str">
        <f t="shared" si="6"/>
        <v>&lt;use href="#bflat" width="140" height="140" x="40" y="230"/&gt;</v>
      </c>
      <c r="AE47" t="str">
        <f t="shared" si="7"/>
        <v>&lt;use href="#b-pressed" width="140" height="140" x="100" y="260"/&gt;</v>
      </c>
      <c r="AF47" t="str">
        <f t="shared" si="8"/>
        <v>&lt;use href="#c" width="100" height="100" x="5" y="110"/&gt;</v>
      </c>
      <c r="AG47" t="str">
        <f t="shared" si="9"/>
        <v>&lt;use href="#a-pressed" width="140" height="140" x="90" y="90"/&gt;</v>
      </c>
      <c r="AH47" t="str">
        <f t="shared" si="10"/>
        <v>&lt;use href="#g-pressed" width="140" height="140" x="190" y="70"/&gt;</v>
      </c>
      <c r="AI47" t="str">
        <f t="shared" si="11"/>
        <v>&lt;use href="#gsharp-pressed" width="140" height="140" x="250" y="50"/&gt;</v>
      </c>
      <c r="AJ47" t="str">
        <f t="shared" si="12"/>
        <v>&lt;use href="#separator" width="140" height="140" x="350" y="116"/&gt;</v>
      </c>
      <c r="AK47" t="str">
        <f t="shared" si="13"/>
        <v>&lt;use href="#bflat-lever" width="140" height="140" x="350" y="230"/&gt;</v>
      </c>
      <c r="AL47" t="str">
        <f t="shared" si="14"/>
        <v>&lt;use href="#d-trill-pressed" width="140" height="140" x="458" y="180"/&gt;</v>
      </c>
      <c r="AM47" t="str">
        <f t="shared" si="15"/>
        <v>&lt;use href="#dsharp-trill" width="140" height="140" x="558" y="180"/&gt;</v>
      </c>
      <c r="AN47" t="str">
        <f t="shared" si="16"/>
        <v>&lt;use href="#f" width="140" height="140" x="350" y="90"/&gt;</v>
      </c>
      <c r="AO47" t="str">
        <f t="shared" si="17"/>
        <v>&lt;use href="#e-pressed" width="140" height="140" x="450" y="90"/&gt;</v>
      </c>
      <c r="AP47" t="str">
        <f t="shared" si="18"/>
        <v>&lt;use href="#d" width="140" height="140" x="550" y="90"/&gt;</v>
      </c>
      <c r="AQ47" t="str">
        <f t="shared" si="19"/>
        <v>&lt;use href="#dsharp" width="140" height="140" x="650" y="140"/&gt;</v>
      </c>
      <c r="AR47" t="str">
        <f t="shared" si="20"/>
        <v>&lt;use href="#b-roller" width="140" height="140" x="700" y="135"/&gt;</v>
      </c>
      <c r="AS47" t="str">
        <f t="shared" si="21"/>
        <v>&lt;use href="#c-roller" width="140" height="140" x="700" y="165"/&gt;</v>
      </c>
      <c r="AT47" t="str">
        <f t="shared" si="22"/>
        <v>&lt;use href="#csharp" width="140" height="140" x="704" y="200"/&gt;</v>
      </c>
      <c r="AU47" t="str">
        <f t="shared" si="23"/>
        <v>&lt;use href="#gizmo" width="140" height="140" x="770" y="135"/&gt;</v>
      </c>
    </row>
    <row r="48" spans="1:47" ht="18" x14ac:dyDescent="0.25">
      <c r="A48" t="s">
        <v>135</v>
      </c>
      <c r="B48">
        <v>1</v>
      </c>
      <c r="D48">
        <v>1</v>
      </c>
      <c r="F48">
        <v>1</v>
      </c>
      <c r="G48">
        <v>1</v>
      </c>
      <c r="H48">
        <v>1</v>
      </c>
      <c r="L48">
        <v>1</v>
      </c>
      <c r="O48">
        <v>1</v>
      </c>
      <c r="P48">
        <v>1</v>
      </c>
      <c r="R48">
        <v>1</v>
      </c>
      <c r="S48">
        <v>1</v>
      </c>
      <c r="T48">
        <v>1</v>
      </c>
      <c r="V48" t="str">
        <f>IFERROR(VLOOKUP(W48,'Standard Fingering'!$W$2:$X$40,2,0),IFERROR(VLOOKUP(W48,W$2:X47,2,0),"YES"))</f>
        <v>YES</v>
      </c>
      <c r="W48">
        <f>IF(COUNTA(C48:U48)&gt;0,SUMPRODUCT(C48:U48,'Standard Fingering'!C$2:U$2),"")</f>
        <v>8737</v>
      </c>
      <c r="X48" s="7" t="str">
        <f t="shared" si="0"/>
        <v>2221</v>
      </c>
      <c r="Y48" s="7" t="str">
        <f t="shared" si="1"/>
        <v>0x2221</v>
      </c>
      <c r="Z48" s="8" t="str">
        <f t="shared" si="2"/>
        <v>∡</v>
      </c>
      <c r="AA48" s="7" t="str">
        <f t="shared" si="3"/>
        <v xml:space="preserve">    "0x2221":_x000D_      filename: "fingering.svg"_x000D_      element: "0x2221"_x000D_</v>
      </c>
      <c r="AB48" s="7" t="str">
        <f t="shared" si="4"/>
        <v>&lt;use id="0x2221" href="#glyph-8737"/&gt;</v>
      </c>
      <c r="AC48" t="str">
        <f t="shared" si="5"/>
        <v>&lt;symbol id="glyph-8737" viewBox="0 0 1000 1000"&gt;&lt;use href="#bflat" width="140" height="140" x="40" y="230"/&gt;&lt;use href="#b-pressed" width="140" height="140" x="100" y="260"/&gt;&lt;use href="#c" width="100" height="100" x="5" y="110"/&gt;&lt;use href="#a-pressed" width="140" height="140" x="90" y="90"/&gt;&lt;use href="#g-pressed" width="140" height="140" x="190" y="70"/&gt;&lt;use href="#gsharp-pressed" width="140" height="140" x="250" y="50"/&gt;&lt;use href="#separator" width="140" height="140" x="350" y="116"/&gt;&lt;use href="#bflat-lever" width="140" height="140" x="350" y="230"/&gt;&lt;use href="#d-trill-pressed" width="140" height="140" x="458" y="180"/&gt;&lt;use href="#dsharp-trill" width="140" height="140" x="558" y="180"/&gt;&lt;use href="#f" width="140" height="140" x="350" y="90"/&gt;&lt;use href="#e-pressed" width="140" height="140" x="450" y="90"/&gt;&lt;use href="#d-pressed" width="140" height="140" x="550" y="90"/&gt;&lt;use href="#dsharp" width="140" height="140" x="650" y="140"/&gt;&lt;use href="#b-roller-pressed" width="140" height="140" x="700" y="135"/&gt;&lt;use href="#c-roller-pressed" width="140" height="140" x="700" y="165"/&gt;&lt;use href="#csharp-pressed" width="140" height="140" x="704" y="200"/&gt;&lt;use href="#gizmo" width="140" height="140" x="770" y="135"/&gt;&lt;/symbol&gt;</v>
      </c>
      <c r="AD48" t="str">
        <f t="shared" si="6"/>
        <v>&lt;use href="#bflat" width="140" height="140" x="40" y="230"/&gt;</v>
      </c>
      <c r="AE48" t="str">
        <f t="shared" si="7"/>
        <v>&lt;use href="#b-pressed" width="140" height="140" x="100" y="260"/&gt;</v>
      </c>
      <c r="AF48" t="str">
        <f t="shared" si="8"/>
        <v>&lt;use href="#c" width="100" height="100" x="5" y="110"/&gt;</v>
      </c>
      <c r="AG48" t="str">
        <f t="shared" si="9"/>
        <v>&lt;use href="#a-pressed" width="140" height="140" x="90" y="90"/&gt;</v>
      </c>
      <c r="AH48" t="str">
        <f t="shared" si="10"/>
        <v>&lt;use href="#g-pressed" width="140" height="140" x="190" y="70"/&gt;</v>
      </c>
      <c r="AI48" t="str">
        <f t="shared" si="11"/>
        <v>&lt;use href="#gsharp-pressed" width="140" height="140" x="250" y="50"/&gt;</v>
      </c>
      <c r="AJ48" t="str">
        <f t="shared" si="12"/>
        <v>&lt;use href="#separator" width="140" height="140" x="350" y="116"/&gt;</v>
      </c>
      <c r="AK48" t="str">
        <f t="shared" si="13"/>
        <v>&lt;use href="#bflat-lever" width="140" height="140" x="350" y="230"/&gt;</v>
      </c>
      <c r="AL48" t="str">
        <f t="shared" si="14"/>
        <v>&lt;use href="#d-trill-pressed" width="140" height="140" x="458" y="180"/&gt;</v>
      </c>
      <c r="AM48" t="str">
        <f t="shared" si="15"/>
        <v>&lt;use href="#dsharp-trill" width="140" height="140" x="558" y="180"/&gt;</v>
      </c>
      <c r="AN48" t="str">
        <f t="shared" si="16"/>
        <v>&lt;use href="#f" width="140" height="140" x="350" y="90"/&gt;</v>
      </c>
      <c r="AO48" t="str">
        <f t="shared" si="17"/>
        <v>&lt;use href="#e-pressed" width="140" height="140" x="450" y="90"/&gt;</v>
      </c>
      <c r="AP48" t="str">
        <f t="shared" si="18"/>
        <v>&lt;use href="#d-pressed" width="140" height="140" x="550" y="90"/&gt;</v>
      </c>
      <c r="AQ48" t="str">
        <f t="shared" si="19"/>
        <v>&lt;use href="#dsharp" width="140" height="140" x="650" y="140"/&gt;</v>
      </c>
      <c r="AR48" t="str">
        <f t="shared" si="20"/>
        <v>&lt;use href="#b-roller-pressed" width="140" height="140" x="700" y="135"/&gt;</v>
      </c>
      <c r="AS48" t="str">
        <f t="shared" si="21"/>
        <v>&lt;use href="#c-roller-pressed" width="140" height="140" x="700" y="165"/&gt;</v>
      </c>
      <c r="AT48" t="str">
        <f t="shared" si="22"/>
        <v>&lt;use href="#csharp-pressed" width="140" height="140" x="704" y="200"/&gt;</v>
      </c>
      <c r="AU48" t="str">
        <f t="shared" si="23"/>
        <v>&lt;use href="#gizmo" width="140" height="140" x="770" y="135"/&gt;</v>
      </c>
    </row>
    <row r="49" spans="1:47" ht="18" x14ac:dyDescent="0.25">
      <c r="A49" t="s">
        <v>4</v>
      </c>
      <c r="B49">
        <v>1</v>
      </c>
      <c r="D49">
        <v>1</v>
      </c>
      <c r="F49">
        <v>1</v>
      </c>
      <c r="G49">
        <v>1</v>
      </c>
      <c r="H49">
        <v>1</v>
      </c>
      <c r="L49">
        <v>1</v>
      </c>
      <c r="N49">
        <v>3</v>
      </c>
      <c r="O49">
        <v>1</v>
      </c>
      <c r="P49">
        <v>1</v>
      </c>
      <c r="R49">
        <v>1</v>
      </c>
      <c r="S49">
        <v>1</v>
      </c>
      <c r="T49">
        <v>1</v>
      </c>
      <c r="V49" t="str">
        <f>IFERROR(VLOOKUP(W49,'Standard Fingering'!$W$2:$X$40,2,0),IFERROR(VLOOKUP(W49,W$2:X48,2,0),"YES"))</f>
        <v>YES</v>
      </c>
      <c r="W49">
        <f>IF(COUNTA(C49:U49)&gt;0,SUMPRODUCT(C49:U49,'Standard Fingering'!C$2:U$2),"")</f>
        <v>10708</v>
      </c>
      <c r="X49" s="7" t="str">
        <f t="shared" si="0"/>
        <v>29D4</v>
      </c>
      <c r="Y49" s="7" t="str">
        <f t="shared" si="1"/>
        <v>0x29D4</v>
      </c>
      <c r="Z49" s="8" t="str">
        <f t="shared" si="2"/>
        <v>⧔</v>
      </c>
      <c r="AA49" s="7" t="str">
        <f t="shared" si="3"/>
        <v xml:space="preserve">    "0x29D4":_x000D_      filename: "fingering.svg"_x000D_      element: "0x29D4"_x000D_</v>
      </c>
      <c r="AB49" s="7" t="str">
        <f t="shared" si="4"/>
        <v>&lt;use id="0x29D4" href="#glyph-10708"/&gt;</v>
      </c>
      <c r="AC49" t="str">
        <f t="shared" si="5"/>
        <v>&lt;symbol id="glyph-10708" viewBox="0 0 1000 1000"&gt;&lt;use href="#bflat" width="140" height="140" x="40" y="230"/&gt;&lt;use href="#b-pressed" width="140" height="140" x="100" y="260"/&gt;&lt;use href="#c" width="100" height="100" x="5" y="110"/&gt;&lt;use href="#a-pressed" width="140" height="140" x="90" y="90"/&gt;&lt;use href="#g-pressed" width="140" height="140" x="190" y="70"/&gt;&lt;use href="#gsharp-pressed" width="140" height="140" x="250" y="50"/&gt;&lt;use href="#separator" width="140" height="140" x="350" y="116"/&gt;&lt;use href="#bflat-lever" width="140" height="140" x="350" y="230"/&gt;&lt;use href="#d-trill-pressed" width="140" height="140" x="458" y="180"/&gt;&lt;use href="#dsharp-trill" width="140" height="140" x="558" y="180"/&gt;&lt;use href="#f-half-pressed" width="140" height="140" x="350" y="90"/&gt;&lt;use href="#e-pressed" width="140" height="140" x="450" y="90"/&gt;&lt;use href="#d-pressed" width="140" height="140" x="550" y="90"/&gt;&lt;use href="#dsharp" width="140" height="140" x="650" y="140"/&gt;&lt;use href="#b-roller-pressed" width="140" height="140" x="700" y="135"/&gt;&lt;use href="#c-roller-pressed" width="140" height="140" x="700" y="165"/&gt;&lt;use href="#csharp-pressed" width="140" height="140" x="704" y="200"/&gt;&lt;use href="#gizmo" width="140" height="140" x="770" y="135"/&gt;&lt;/symbol&gt;</v>
      </c>
      <c r="AD49" t="str">
        <f t="shared" si="6"/>
        <v>&lt;use href="#bflat" width="140" height="140" x="40" y="230"/&gt;</v>
      </c>
      <c r="AE49" t="str">
        <f t="shared" si="7"/>
        <v>&lt;use href="#b-pressed" width="140" height="140" x="100" y="260"/&gt;</v>
      </c>
      <c r="AF49" t="str">
        <f t="shared" si="8"/>
        <v>&lt;use href="#c" width="100" height="100" x="5" y="110"/&gt;</v>
      </c>
      <c r="AG49" t="str">
        <f t="shared" si="9"/>
        <v>&lt;use href="#a-pressed" width="140" height="140" x="90" y="90"/&gt;</v>
      </c>
      <c r="AH49" t="str">
        <f t="shared" si="10"/>
        <v>&lt;use href="#g-pressed" width="140" height="140" x="190" y="70"/&gt;</v>
      </c>
      <c r="AI49" t="str">
        <f t="shared" si="11"/>
        <v>&lt;use href="#gsharp-pressed" width="140" height="140" x="250" y="50"/&gt;</v>
      </c>
      <c r="AJ49" t="str">
        <f t="shared" si="12"/>
        <v>&lt;use href="#separator" width="140" height="140" x="350" y="116"/&gt;</v>
      </c>
      <c r="AK49" t="str">
        <f t="shared" si="13"/>
        <v>&lt;use href="#bflat-lever" width="140" height="140" x="350" y="230"/&gt;</v>
      </c>
      <c r="AL49" t="str">
        <f t="shared" si="14"/>
        <v>&lt;use href="#d-trill-pressed" width="140" height="140" x="458" y="180"/&gt;</v>
      </c>
      <c r="AM49" t="str">
        <f t="shared" si="15"/>
        <v>&lt;use href="#dsharp-trill" width="140" height="140" x="558" y="180"/&gt;</v>
      </c>
      <c r="AN49" t="str">
        <f t="shared" si="16"/>
        <v>&lt;use href="#f-half-pressed" width="140" height="140" x="350" y="90"/&gt;</v>
      </c>
      <c r="AO49" t="str">
        <f t="shared" si="17"/>
        <v>&lt;use href="#e-pressed" width="140" height="140" x="450" y="90"/&gt;</v>
      </c>
      <c r="AP49" t="str">
        <f t="shared" si="18"/>
        <v>&lt;use href="#d-pressed" width="140" height="140" x="550" y="90"/&gt;</v>
      </c>
      <c r="AQ49" t="str">
        <f t="shared" si="19"/>
        <v>&lt;use href="#dsharp" width="140" height="140" x="650" y="140"/&gt;</v>
      </c>
      <c r="AR49" t="str">
        <f t="shared" si="20"/>
        <v>&lt;use href="#b-roller-pressed" width="140" height="140" x="700" y="135"/&gt;</v>
      </c>
      <c r="AS49" t="str">
        <f t="shared" si="21"/>
        <v>&lt;use href="#c-roller-pressed" width="140" height="140" x="700" y="165"/&gt;</v>
      </c>
      <c r="AT49" t="str">
        <f t="shared" si="22"/>
        <v>&lt;use href="#csharp-pressed" width="140" height="140" x="704" y="200"/&gt;</v>
      </c>
      <c r="AU49" t="str">
        <f t="shared" si="23"/>
        <v>&lt;use href="#gizmo" width="140" height="140" x="770" y="135"/&gt;</v>
      </c>
    </row>
    <row r="50" spans="1:47" ht="18" x14ac:dyDescent="0.25">
      <c r="A50" t="s">
        <v>136</v>
      </c>
      <c r="B50">
        <v>1</v>
      </c>
      <c r="V50" t="str">
        <f>IFERROR(VLOOKUP(W50,'Standard Fingering'!$W$2:$X$40,2,0),IFERROR(VLOOKUP(W50,W$2:X49,2,0),"YES"))</f>
        <v/>
      </c>
      <c r="W50" t="str">
        <f>IF(COUNTA(C50:U50)&gt;0,SUMPRODUCT(C50:U50,'Standard Fingering'!C$2:U$2),"")</f>
        <v/>
      </c>
      <c r="X50" s="7" t="str">
        <f t="shared" si="0"/>
        <v/>
      </c>
      <c r="Y50" s="7" t="str">
        <f t="shared" si="1"/>
        <v/>
      </c>
      <c r="Z50" s="8" t="str">
        <f t="shared" si="2"/>
        <v/>
      </c>
      <c r="AA50" s="7" t="str">
        <f t="shared" si="3"/>
        <v/>
      </c>
      <c r="AB50" s="7" t="str">
        <f t="shared" si="4"/>
        <v/>
      </c>
      <c r="AC50" t="str">
        <f t="shared" si="5"/>
        <v/>
      </c>
      <c r="AD50" t="str">
        <f t="shared" si="6"/>
        <v>&lt;use href="#bflat" width="140" height="140" x="40" y="230"/&gt;</v>
      </c>
      <c r="AE50" t="str">
        <f t="shared" si="7"/>
        <v>&lt;use href="#b" width="140" height="140" x="100" y="260"/&gt;</v>
      </c>
      <c r="AF50" t="str">
        <f t="shared" si="8"/>
        <v>&lt;use href="#c" width="100" height="100" x="5" y="110"/&gt;</v>
      </c>
      <c r="AG50" t="str">
        <f t="shared" si="9"/>
        <v>&lt;use href="#a" width="140" height="140" x="90" y="90"/&gt;</v>
      </c>
      <c r="AH50" t="str">
        <f t="shared" si="10"/>
        <v>&lt;use href="#g" width="140" height="140" x="190" y="70"/&gt;</v>
      </c>
      <c r="AI50" t="str">
        <f t="shared" si="11"/>
        <v>&lt;use href="#gsharp" width="140" height="140" x="250" y="50"/&gt;</v>
      </c>
      <c r="AJ50" t="str">
        <f t="shared" si="12"/>
        <v>&lt;use href="#separator" width="140" height="140" x="350" y="116"/&gt;</v>
      </c>
      <c r="AK50" t="str">
        <f t="shared" si="13"/>
        <v>&lt;use href="#bflat-lever" width="140" height="140" x="350" y="230"/&gt;</v>
      </c>
      <c r="AL50" t="str">
        <f t="shared" si="14"/>
        <v>&lt;use href="#d-trill" width="140" height="140" x="458" y="180"/&gt;</v>
      </c>
      <c r="AM50" t="str">
        <f t="shared" si="15"/>
        <v>&lt;use href="#dsharp-trill" width="140" height="140" x="558" y="180"/&gt;</v>
      </c>
      <c r="AN50" t="str">
        <f t="shared" si="16"/>
        <v>&lt;use href="#f" width="140" height="140" x="350" y="90"/&gt;</v>
      </c>
      <c r="AO50" t="str">
        <f t="shared" si="17"/>
        <v>&lt;use href="#e" width="140" height="140" x="450" y="90"/&gt;</v>
      </c>
      <c r="AP50" t="str">
        <f t="shared" si="18"/>
        <v>&lt;use href="#d" width="140" height="140" x="550" y="90"/&gt;</v>
      </c>
      <c r="AQ50" t="str">
        <f t="shared" si="19"/>
        <v>&lt;use href="#dsharp" width="140" height="140" x="650" y="140"/&gt;</v>
      </c>
      <c r="AR50" t="str">
        <f t="shared" si="20"/>
        <v>&lt;use href="#b-roller" width="140" height="140" x="700" y="135"/&gt;</v>
      </c>
      <c r="AS50" t="str">
        <f t="shared" si="21"/>
        <v>&lt;use href="#c-roller" width="140" height="140" x="700" y="165"/&gt;</v>
      </c>
      <c r="AT50" t="str">
        <f t="shared" si="22"/>
        <v>&lt;use href="#csharp" width="140" height="140" x="704" y="200"/&gt;</v>
      </c>
      <c r="AU50" t="str">
        <f t="shared" si="23"/>
        <v>&lt;use href="#gizmo" width="140" height="140" x="770" y="135"/&gt;</v>
      </c>
    </row>
    <row r="51" spans="1:47" ht="18" x14ac:dyDescent="0.25">
      <c r="A51" t="s">
        <v>3</v>
      </c>
      <c r="B51">
        <v>1</v>
      </c>
      <c r="V51" t="str">
        <f>IFERROR(VLOOKUP(W51,'Standard Fingering'!$W$2:$X$40,2,0),IFERROR(VLOOKUP(W51,W$2:X50,2,0),"YES"))</f>
        <v/>
      </c>
      <c r="W51" t="str">
        <f>IF(COUNTA(C51:U51)&gt;0,SUMPRODUCT(C51:U51,'Standard Fingering'!C$2:U$2),"")</f>
        <v/>
      </c>
      <c r="X51" s="7" t="str">
        <f t="shared" si="0"/>
        <v/>
      </c>
      <c r="Y51" s="7" t="str">
        <f t="shared" si="1"/>
        <v/>
      </c>
      <c r="Z51" s="8" t="str">
        <f t="shared" si="2"/>
        <v/>
      </c>
      <c r="AA51" s="7" t="str">
        <f t="shared" si="3"/>
        <v/>
      </c>
      <c r="AB51" s="7" t="str">
        <f t="shared" si="4"/>
        <v/>
      </c>
      <c r="AC51" t="str">
        <f t="shared" si="5"/>
        <v/>
      </c>
      <c r="AD51" t="str">
        <f t="shared" si="6"/>
        <v>&lt;use href="#bflat" width="140" height="140" x="40" y="230"/&gt;</v>
      </c>
      <c r="AE51" t="str">
        <f t="shared" si="7"/>
        <v>&lt;use href="#b" width="140" height="140" x="100" y="260"/&gt;</v>
      </c>
      <c r="AF51" t="str">
        <f t="shared" si="8"/>
        <v>&lt;use href="#c" width="100" height="100" x="5" y="110"/&gt;</v>
      </c>
      <c r="AG51" t="str">
        <f t="shared" si="9"/>
        <v>&lt;use href="#a" width="140" height="140" x="90" y="90"/&gt;</v>
      </c>
      <c r="AH51" t="str">
        <f t="shared" si="10"/>
        <v>&lt;use href="#g" width="140" height="140" x="190" y="70"/&gt;</v>
      </c>
      <c r="AI51" t="str">
        <f t="shared" si="11"/>
        <v>&lt;use href="#gsharp" width="140" height="140" x="250" y="50"/&gt;</v>
      </c>
      <c r="AJ51" t="str">
        <f t="shared" si="12"/>
        <v>&lt;use href="#separator" width="140" height="140" x="350" y="116"/&gt;</v>
      </c>
      <c r="AK51" t="str">
        <f t="shared" si="13"/>
        <v>&lt;use href="#bflat-lever" width="140" height="140" x="350" y="230"/&gt;</v>
      </c>
      <c r="AL51" t="str">
        <f t="shared" si="14"/>
        <v>&lt;use href="#d-trill" width="140" height="140" x="458" y="180"/&gt;</v>
      </c>
      <c r="AM51" t="str">
        <f t="shared" si="15"/>
        <v>&lt;use href="#dsharp-trill" width="140" height="140" x="558" y="180"/&gt;</v>
      </c>
      <c r="AN51" t="str">
        <f t="shared" si="16"/>
        <v>&lt;use href="#f" width="140" height="140" x="350" y="90"/&gt;</v>
      </c>
      <c r="AO51" t="str">
        <f t="shared" si="17"/>
        <v>&lt;use href="#e" width="140" height="140" x="450" y="90"/&gt;</v>
      </c>
      <c r="AP51" t="str">
        <f t="shared" si="18"/>
        <v>&lt;use href="#d" width="140" height="140" x="550" y="90"/&gt;</v>
      </c>
      <c r="AQ51" t="str">
        <f t="shared" si="19"/>
        <v>&lt;use href="#dsharp" width="140" height="140" x="650" y="140"/&gt;</v>
      </c>
      <c r="AR51" t="str">
        <f t="shared" si="20"/>
        <v>&lt;use href="#b-roller" width="140" height="140" x="700" y="135"/&gt;</v>
      </c>
      <c r="AS51" t="str">
        <f t="shared" si="21"/>
        <v>&lt;use href="#c-roller" width="140" height="140" x="700" y="165"/&gt;</v>
      </c>
      <c r="AT51" t="str">
        <f t="shared" si="22"/>
        <v>&lt;use href="#csharp" width="140" height="140" x="704" y="200"/&gt;</v>
      </c>
      <c r="AU51" t="str">
        <f t="shared" si="23"/>
        <v>&lt;use href="#gizmo" width="140" height="140" x="770" y="135"/&gt;</v>
      </c>
    </row>
    <row r="52" spans="1:47" ht="18" x14ac:dyDescent="0.25">
      <c r="A52" t="s">
        <v>30</v>
      </c>
      <c r="B52">
        <v>1</v>
      </c>
      <c r="E52">
        <v>1</v>
      </c>
      <c r="G52">
        <v>1</v>
      </c>
      <c r="H52">
        <v>1</v>
      </c>
      <c r="M52">
        <v>1</v>
      </c>
      <c r="N52">
        <v>1</v>
      </c>
      <c r="Q52">
        <v>1</v>
      </c>
      <c r="V52" t="str">
        <f>IFERROR(VLOOKUP(W52,'Standard Fingering'!$W$2:$X$40,2,0),IFERROR(VLOOKUP(W52,W$2:X51,2,0),"YES"))</f>
        <v>YES</v>
      </c>
      <c r="W52">
        <f>IF(COUNTA(C52:U52)&gt;0,SUMPRODUCT(C52:U52,'Standard Fingering'!C$2:U$2),"")</f>
        <v>6156</v>
      </c>
      <c r="X52" s="7" t="str">
        <f t="shared" si="0"/>
        <v>180C</v>
      </c>
      <c r="Y52" s="7" t="str">
        <f t="shared" si="1"/>
        <v>0x180C</v>
      </c>
      <c r="Z52" s="8" t="str">
        <f t="shared" si="2"/>
        <v>᠌</v>
      </c>
      <c r="AA52" s="7" t="str">
        <f t="shared" si="3"/>
        <v xml:space="preserve">    "0x180C":_x000D_      filename: "fingering.svg"_x000D_      element: "0x180C"_x000D_</v>
      </c>
      <c r="AB52" s="7" t="str">
        <f t="shared" si="4"/>
        <v>&lt;use id="0x180C" href="#glyph-6156"/&gt;</v>
      </c>
      <c r="AC52" t="str">
        <f t="shared" si="5"/>
        <v>&lt;symbol id="glyph-6156" viewBox="0 0 1000 1000"&gt;&lt;use href="#bflat" width="140" height="140" x="40" y="230"/&gt;&lt;use href="#b" width="140" height="140" x="100" y="260"/&gt;&lt;use href="#c-pressed" width="100" height="100" x="5" y="110"/&gt;&lt;use href="#a" width="140" height="140" x="90" y="90"/&gt;&lt;use href="#g-pressed" width="140" height="140" x="190" y="70"/&gt;&lt;use href="#gsharp-pressed"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href="#dsharp-trill-pressed" width="140" height="140" x="558" y="180"/&gt;&lt;use href="#f-pressed" width="140" height="140" x="350" y="90"/&gt;&lt;use href="#e" width="140" height="140" x="450" y="90"/&gt;&lt;use href="#d" width="140" height="140" x="550" y="90"/&gt;&lt;use href="#dsharp-pressed" width="140" height="140" x="650" y="140"/&gt;&lt;use href="#b-roller" width="140" height="140" x="700" y="135"/&gt;&lt;use href="#c-roller" width="140" height="140" x="700" y="165"/&gt;&lt;use href="#csharp" width="140" height="140" x="704" y="200"/&gt;&lt;use href="#gizmo" width="140" height="140" x="770" y="135"/&gt;&lt;/symbol&gt;</v>
      </c>
      <c r="AD52" t="str">
        <f t="shared" si="6"/>
        <v>&lt;use href="#bflat" width="140" height="140" x="40" y="230"/&gt;</v>
      </c>
      <c r="AE52" t="str">
        <f t="shared" si="7"/>
        <v>&lt;use href="#b" width="140" height="140" x="100" y="260"/&gt;</v>
      </c>
      <c r="AF52" t="str">
        <f t="shared" si="8"/>
        <v>&lt;use href="#c-pressed" width="100" height="100" x="5" y="110"/&gt;</v>
      </c>
      <c r="AG52" t="str">
        <f t="shared" si="9"/>
        <v>&lt;use href="#a" width="140" height="140" x="90" y="90"/&gt;</v>
      </c>
      <c r="AH52" t="str">
        <f t="shared" si="10"/>
        <v>&lt;use href="#g-pressed" width="140" height="140" x="190" y="70"/&gt;</v>
      </c>
      <c r="AI52" t="str">
        <f t="shared" si="11"/>
        <v>&lt;use href="#gsharp-pressed" width="140" height="140" x="250" y="50"/&gt;</v>
      </c>
      <c r="AJ52" t="str">
        <f t="shared" si="12"/>
        <v>&lt;use href="#separator" width="140" height="140" x="350" y="116"/&gt;</v>
      </c>
      <c r="AK52" t="str">
        <f t="shared" si="13"/>
        <v>&lt;use href="#bflat-lever" width="140" height="140" x="350" y="230"/&gt;</v>
      </c>
      <c r="AL52" t="str">
        <f t="shared" si="14"/>
        <v>&lt;use href="#d-trill" width="140" height="140" x="458" y="180"/&gt;</v>
      </c>
      <c r="AM52" t="str">
        <f t="shared" si="15"/>
        <v>&lt;use href="#dsharp-trill-pressed" width="140" height="140" x="558" y="180"/&gt;</v>
      </c>
      <c r="AN52" t="str">
        <f t="shared" si="16"/>
        <v>&lt;use href="#f-pressed" width="140" height="140" x="350" y="90"/&gt;</v>
      </c>
      <c r="AO52" t="str">
        <f t="shared" si="17"/>
        <v>&lt;use href="#e" width="140" height="140" x="450" y="90"/&gt;</v>
      </c>
      <c r="AP52" t="str">
        <f t="shared" si="18"/>
        <v>&lt;use href="#d" width="140" height="140" x="550" y="90"/&gt;</v>
      </c>
      <c r="AQ52" t="str">
        <f t="shared" si="19"/>
        <v>&lt;use href="#dsharp-pressed" width="140" height="140" x="650" y="140"/&gt;</v>
      </c>
      <c r="AR52" t="str">
        <f t="shared" si="20"/>
        <v>&lt;use href="#b-roller" width="140" height="140" x="700" y="135"/&gt;</v>
      </c>
      <c r="AS52" t="str">
        <f t="shared" si="21"/>
        <v>&lt;use href="#c-roller" width="140" height="140" x="700" y="165"/&gt;</v>
      </c>
      <c r="AT52" t="str">
        <f t="shared" si="22"/>
        <v>&lt;use href="#csharp" width="140" height="140" x="704" y="200"/&gt;</v>
      </c>
      <c r="AU52" t="str">
        <f t="shared" si="23"/>
        <v>&lt;use href="#gizmo" width="140" height="140" x="770" y="135"/&gt;</v>
      </c>
    </row>
    <row r="53" spans="1:47" ht="18" x14ac:dyDescent="0.25">
      <c r="A53" t="s">
        <v>137</v>
      </c>
      <c r="B53">
        <v>1</v>
      </c>
      <c r="V53" t="str">
        <f>IFERROR(VLOOKUP(W53,'Standard Fingering'!$W$2:$X$40,2,0),IFERROR(VLOOKUP(W53,W$2:X52,2,0),"YES"))</f>
        <v/>
      </c>
      <c r="W53" t="str">
        <f>IF(COUNTA(C53:U53)&gt;0,SUMPRODUCT(C53:U53,'Standard Fingering'!C$2:U$2),"")</f>
        <v/>
      </c>
      <c r="X53" s="7" t="str">
        <f t="shared" si="0"/>
        <v/>
      </c>
      <c r="Y53" s="7" t="str">
        <f t="shared" si="1"/>
        <v/>
      </c>
      <c r="Z53" s="8" t="str">
        <f t="shared" si="2"/>
        <v/>
      </c>
      <c r="AA53" s="7" t="str">
        <f t="shared" si="3"/>
        <v/>
      </c>
      <c r="AB53" s="7" t="str">
        <f t="shared" si="4"/>
        <v/>
      </c>
      <c r="AC53" t="str">
        <f t="shared" si="5"/>
        <v/>
      </c>
      <c r="AD53" t="str">
        <f t="shared" si="6"/>
        <v>&lt;use href="#bflat" width="140" height="140" x="40" y="230"/&gt;</v>
      </c>
      <c r="AE53" t="str">
        <f t="shared" si="7"/>
        <v>&lt;use href="#b" width="140" height="140" x="100" y="260"/&gt;</v>
      </c>
      <c r="AF53" t="str">
        <f t="shared" si="8"/>
        <v>&lt;use href="#c" width="100" height="100" x="5" y="110"/&gt;</v>
      </c>
      <c r="AG53" t="str">
        <f t="shared" si="9"/>
        <v>&lt;use href="#a" width="140" height="140" x="90" y="90"/&gt;</v>
      </c>
      <c r="AH53" t="str">
        <f t="shared" si="10"/>
        <v>&lt;use href="#g" width="140" height="140" x="190" y="70"/&gt;</v>
      </c>
      <c r="AI53" t="str">
        <f t="shared" si="11"/>
        <v>&lt;use href="#gsharp" width="140" height="140" x="250" y="50"/&gt;</v>
      </c>
      <c r="AJ53" t="str">
        <f t="shared" si="12"/>
        <v>&lt;use href="#separator" width="140" height="140" x="350" y="116"/&gt;</v>
      </c>
      <c r="AK53" t="str">
        <f t="shared" si="13"/>
        <v>&lt;use href="#bflat-lever" width="140" height="140" x="350" y="230"/&gt;</v>
      </c>
      <c r="AL53" t="str">
        <f t="shared" si="14"/>
        <v>&lt;use href="#d-trill" width="140" height="140" x="458" y="180"/&gt;</v>
      </c>
      <c r="AM53" t="str">
        <f t="shared" si="15"/>
        <v>&lt;use href="#dsharp-trill" width="140" height="140" x="558" y="180"/&gt;</v>
      </c>
      <c r="AN53" t="str">
        <f t="shared" si="16"/>
        <v>&lt;use href="#f" width="140" height="140" x="350" y="90"/&gt;</v>
      </c>
      <c r="AO53" t="str">
        <f t="shared" si="17"/>
        <v>&lt;use href="#e" width="140" height="140" x="450" y="90"/&gt;</v>
      </c>
      <c r="AP53" t="str">
        <f t="shared" si="18"/>
        <v>&lt;use href="#d" width="140" height="140" x="550" y="90"/&gt;</v>
      </c>
      <c r="AQ53" t="str">
        <f t="shared" si="19"/>
        <v>&lt;use href="#dsharp" width="140" height="140" x="650" y="140"/&gt;</v>
      </c>
      <c r="AR53" t="str">
        <f t="shared" si="20"/>
        <v>&lt;use href="#b-roller" width="140" height="140" x="700" y="135"/&gt;</v>
      </c>
      <c r="AS53" t="str">
        <f t="shared" si="21"/>
        <v>&lt;use href="#c-roller" width="140" height="140" x="700" y="165"/&gt;</v>
      </c>
      <c r="AT53" t="str">
        <f t="shared" si="22"/>
        <v>&lt;use href="#csharp" width="140" height="140" x="704" y="200"/&gt;</v>
      </c>
      <c r="AU53" t="str">
        <f t="shared" si="23"/>
        <v>&lt;use href="#gizmo" width="140" height="140" x="770" y="135"/&gt;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Standard Fingering</vt:lpstr>
      <vt:lpstr>Alternative Fingering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2019-07-29T19:20:48Z</dcterms:created>
  <dcterms:modified xsi:type="dcterms:W3CDTF">2019-08-02T19:58:49Z</dcterms:modified>
</cp:coreProperties>
</file>