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eduar\Documents\BM_2023\Compass_of_4_winds\6_10_2023_redesign_cost_analysis\"/>
    </mc:Choice>
  </mc:AlternateContent>
  <xr:revisionPtr revIDLastSave="0" documentId="13_ncr:1_{F15814FC-1E71-44F1-B655-84CC1F5BC9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ST_BREAKDOWN" sheetId="2" r:id="rId1"/>
    <sheet name="LED_BREAKDOW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2" l="1"/>
  <c r="B9" i="2"/>
  <c r="C17" i="2"/>
  <c r="C16" i="2"/>
  <c r="C15" i="2"/>
  <c r="C14" i="2"/>
  <c r="C13" i="2"/>
  <c r="H7" i="2"/>
  <c r="J7" i="2" s="1"/>
  <c r="D7" i="2"/>
  <c r="J3" i="2"/>
  <c r="J5" i="2"/>
  <c r="J6" i="2"/>
  <c r="J4" i="2"/>
  <c r="F3" i="2"/>
  <c r="F4" i="2"/>
  <c r="F5" i="2"/>
  <c r="F6" i="2"/>
  <c r="B13" i="1"/>
  <c r="C10" i="1"/>
  <c r="D20" i="1" s="1"/>
  <c r="E20" i="1" s="1"/>
  <c r="F20" i="1" s="1"/>
  <c r="G20" i="1" s="1"/>
  <c r="H20" i="1" s="1"/>
  <c r="C11" i="1"/>
  <c r="C9" i="1"/>
  <c r="D3" i="1"/>
  <c r="E3" i="1" s="1"/>
  <c r="D4" i="1"/>
  <c r="E4" i="1" s="1"/>
  <c r="D5" i="1"/>
  <c r="E5" i="1" s="1"/>
  <c r="D2" i="1"/>
  <c r="E2" i="1" s="1"/>
  <c r="B10" i="2" l="1"/>
  <c r="F9" i="1"/>
  <c r="E9" i="1"/>
  <c r="E11" i="1"/>
  <c r="D9" i="1"/>
  <c r="G10" i="1"/>
  <c r="G13" i="1" s="1"/>
  <c r="G14" i="1" s="1"/>
  <c r="G15" i="1" s="1"/>
  <c r="G16" i="1" s="1"/>
  <c r="D19" i="1"/>
  <c r="E19" i="1" s="1"/>
  <c r="F19" i="1" s="1"/>
  <c r="G19" i="1" s="1"/>
  <c r="H19" i="1" s="1"/>
  <c r="G11" i="1"/>
  <c r="D11" i="1"/>
  <c r="D10" i="1"/>
  <c r="D13" i="1" s="1"/>
  <c r="E10" i="1"/>
  <c r="E13" i="1" s="1"/>
  <c r="E14" i="1" s="1"/>
  <c r="E15" i="1" s="1"/>
  <c r="E16" i="1" s="1"/>
  <c r="F11" i="1"/>
  <c r="D22" i="1"/>
  <c r="E22" i="1" s="1"/>
  <c r="F22" i="1" s="1"/>
  <c r="G22" i="1" s="1"/>
  <c r="H22" i="1" s="1"/>
  <c r="F10" i="1"/>
  <c r="F13" i="1" s="1"/>
  <c r="F14" i="1" s="1"/>
  <c r="F15" i="1" s="1"/>
  <c r="F16" i="1" s="1"/>
  <c r="D21" i="1"/>
  <c r="E21" i="1" s="1"/>
  <c r="F21" i="1" s="1"/>
  <c r="G21" i="1" s="1"/>
  <c r="H21" i="1" s="1"/>
  <c r="G9" i="1"/>
  <c r="B25" i="1" l="1"/>
  <c r="D14" i="1"/>
  <c r="D15" i="1" s="1"/>
  <c r="D16" i="1" s="1"/>
  <c r="F25" i="1"/>
  <c r="B7" i="2" s="1"/>
  <c r="F7" i="2" s="1"/>
  <c r="A25" i="1"/>
  <c r="C25" i="1" s="1"/>
  <c r="D25" i="1" s="1"/>
  <c r="B3" i="2" s="1"/>
</calcChain>
</file>

<file path=xl/sharedStrings.xml><?xml version="1.0" encoding="utf-8"?>
<sst xmlns="http://schemas.openxmlformats.org/spreadsheetml/2006/main" count="86" uniqueCount="64">
  <si>
    <t>Yes</t>
  </si>
  <si>
    <t>No</t>
  </si>
  <si>
    <t>Maybe</t>
  </si>
  <si>
    <t>Wait</t>
  </si>
  <si>
    <t>Number of Letters</t>
  </si>
  <si>
    <t>Height</t>
  </si>
  <si>
    <t>Area</t>
  </si>
  <si>
    <t>LetterWidth</t>
  </si>
  <si>
    <t>LETTERS</t>
  </si>
  <si>
    <t>30/M</t>
  </si>
  <si>
    <t>60/M</t>
  </si>
  <si>
    <t>144/M</t>
  </si>
  <si>
    <t>LEDs</t>
  </si>
  <si>
    <t>numStripYes</t>
  </si>
  <si>
    <t>numStripNo</t>
  </si>
  <si>
    <t>numStripMaybe</t>
  </si>
  <si>
    <t>numStripWait</t>
  </si>
  <si>
    <t>Width (mm)</t>
  </si>
  <si>
    <t>Width (inch)</t>
  </si>
  <si>
    <t>mm to in conv</t>
  </si>
  <si>
    <t>Width (TOTAL)</t>
  </si>
  <si>
    <t>Chosen LED</t>
  </si>
  <si>
    <t>Number of Strips</t>
  </si>
  <si>
    <t>Length(in)</t>
  </si>
  <si>
    <t>Length(ft)</t>
  </si>
  <si>
    <t>WS2812B</t>
  </si>
  <si>
    <t>TOTAL REELS</t>
  </si>
  <si>
    <t>insignia</t>
  </si>
  <si>
    <t>RED BEAR</t>
  </si>
  <si>
    <t>WHITE BISON</t>
  </si>
  <si>
    <t>BLUE WOLF</t>
  </si>
  <si>
    <t>YELLOW EAGLE</t>
  </si>
  <si>
    <t>WIDTH</t>
  </si>
  <si>
    <t>LENGTH</t>
  </si>
  <si>
    <t>numStrip</t>
  </si>
  <si>
    <t>numStripRound</t>
  </si>
  <si>
    <t>Num of Reels</t>
  </si>
  <si>
    <t>TOTAL REELS LETTERS</t>
  </si>
  <si>
    <t>TOTAL REELS INSIGNIA</t>
  </si>
  <si>
    <t>Safety Factor</t>
  </si>
  <si>
    <t>LED REELS</t>
  </si>
  <si>
    <t>Item</t>
  </si>
  <si>
    <t>Number</t>
  </si>
  <si>
    <t>Arduino Mega</t>
  </si>
  <si>
    <t>ESP 32</t>
  </si>
  <si>
    <t>BTF Lighting supply</t>
  </si>
  <si>
    <t>Amazon Link</t>
  </si>
  <si>
    <t>link</t>
  </si>
  <si>
    <t>CostPerOrder</t>
  </si>
  <si>
    <t>CostPerItem</t>
  </si>
  <si>
    <t>numAmazonOrder</t>
  </si>
  <si>
    <t>Total Cost Amazon</t>
  </si>
  <si>
    <t>AliExpress</t>
  </si>
  <si>
    <t>AMAZON</t>
  </si>
  <si>
    <t>AliExpressLink</t>
  </si>
  <si>
    <t>Total Cost AliExpress</t>
  </si>
  <si>
    <t>Total Strips</t>
  </si>
  <si>
    <t>Power Connectors</t>
  </si>
  <si>
    <t>numAliOrder</t>
  </si>
  <si>
    <t>AliCostPerOrder</t>
  </si>
  <si>
    <t>Num of reels (ft)</t>
  </si>
  <si>
    <t>Eduardo's Recommendation</t>
  </si>
  <si>
    <t>Amazon</t>
  </si>
  <si>
    <t>Total Recommended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</si>
</sst>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us/item/3256804103077154.html?spm=a2g0o.productlist.main.1.4e9c128bkqoYvn&amp;algo_pvid=4d850467-316e-4a96-be99-a5b5b84287bc&amp;aem_p4p_detail=20230611200541249582386878980011018919&amp;algo_exp_id=4d850467-316e-4a96-be99-a5b5b84287bc-0&amp;pdp_npi=3%40dis%21USD%2117.61%213.98%21%21%21%21%21%402102111816865391409981458d07ee%2112000028647033786%21sea%21US%210&amp;curPageLogUid=N8yN9uitD8Bg&amp;detail_p4p_id=20230611200541249582386878980011018919_1" TargetMode="External"/><Relationship Id="rId3" Type="http://schemas.openxmlformats.org/officeDocument/2006/relationships/hyperlink" Target="https://www.amazon.com/ARDUINO-MEGA-2560-REV3-A000067/dp/B0046AMGW0/ref=sr_1_3?crid=1IGDZTXAVPE6F&amp;keywords=arduino+mega&amp;qid=1686537876&amp;sprefix=arduino+meg%2Caps%2C166&amp;sr=8-3" TargetMode="External"/><Relationship Id="rId7" Type="http://schemas.openxmlformats.org/officeDocument/2006/relationships/hyperlink" Target="https://www.aliexpress.us/item/3256805447929158.html?spm=a2g0o.productlist.main.5.28ab14acKRSe0p&amp;algo_pvid=2bf49775-639a-4191-8776-4cc6539ddb01&amp;aem_p4p_detail=202306111959191044504151013560011341772&amp;algo_exp_id=2bf49775-639a-4191-8776-4cc6539ddb01-2&amp;pdp_npi=3%40dis%21USD%218.79%218.79%21%21%21%21%21%40212249cb16865387599012011d07bc%2112000033827235264%21sea%21US%210&amp;curPageLogUid=8Etp9PwchZZG&amp;detail_p4p_id=202306111959191044504151013560011341772_3" TargetMode="External"/><Relationship Id="rId2" Type="http://schemas.openxmlformats.org/officeDocument/2006/relationships/hyperlink" Target="https://www.amazon.com/Teyleten-Robot-ESP-WROOM-32-Development-Microcontroller/dp/B08246MCL5/ref=sr_1_3?keywords=ESP32&amp;qid=1686537820&amp;sr=8-3&amp;th=1" TargetMode="External"/><Relationship Id="rId1" Type="http://schemas.openxmlformats.org/officeDocument/2006/relationships/hyperlink" Target="https://www.amazon.com/BTF-LIGHTING-Aluminum-WS2812B-LED8806-Modules/dp/B01D8FLWGE/ref=sr_1_5?crid=29RXGTJYQSA5S&amp;keywords=BTF+LIGHTING+POWER+SUPPLY&amp;qid=1686537643&amp;s=hi&amp;sprefix=btf+lighting+power+supply%2Ctools%2C146&amp;sr=1-5" TargetMode="External"/><Relationship Id="rId6" Type="http://schemas.openxmlformats.org/officeDocument/2006/relationships/hyperlink" Target="https://www.aliexpress.us/item/3256805458064966.html?spm=a2g0o.productlist.main.5.5d077404sxm4TV&amp;algo_pvid=8a621c53-8c01-4262-bd6c-00ebeed35b15&amp;aem_p4p_detail=202306111956347020410258947990011195652&amp;algo_exp_id=8a621c53-8c01-4262-bd6c-00ebeed35b15-2&amp;pdp_npi=3%40dis%21USD%2143.13%2115.96%21%21%21%21%21%40210217c716865385944823949d073c%2112000033862847354%21sea%21US%210&amp;curPageLogUid=PzkfhLHXuHfX&amp;detail_p4p_id=202306111956347020410258947990011195652_3" TargetMode="External"/><Relationship Id="rId5" Type="http://schemas.openxmlformats.org/officeDocument/2006/relationships/hyperlink" Target="https://www.amazon.com/43x2pcs-Connectors-Security-Lighting-MILAPEAK/dp/B072BXB2Y8/ref=sr_1_4?crid=1071YR66DYBSU&amp;keywords=btf+power+connectors&amp;qid=1686538219&amp;sprefix=btf+power+connectors%2Caps%2C152&amp;sr=8-4" TargetMode="External"/><Relationship Id="rId10" Type="http://schemas.openxmlformats.org/officeDocument/2006/relationships/hyperlink" Target="https://www.aliexpress.us/item/3256804776051801.html?spm=a2g0o.productlist.main.1.7d997318uBZ9Do&amp;algo_pvid=102e0cd8-101a-447d-bbd3-847e7038c75f&amp;aem_p4p_detail=202306112020225843153432047650014077754&amp;algo_exp_id=102e0cd8-101a-447d-bbd3-847e7038c75f-0&amp;pdp_npi=3%40dis%21USD%219.55%217.17%21%21%21%21%21%40211bf49716865400225543540d07c1%2112000031168698716%21sea%21US%210&amp;curPageLogUid=LomV0tjFLfO0&amp;detail_p4p_id=202306112020225843153432047650014077754_1" TargetMode="External"/><Relationship Id="rId4" Type="http://schemas.openxmlformats.org/officeDocument/2006/relationships/hyperlink" Target="https://www.amazon.com/BTF-LIGHTING-Flexible-Individually-Addressable-Non-waterproof/dp/B01CDTEJBG/ref=sr_1_1_sspa?crid=2UQPKQ6X2KCO9&amp;keywords=ws2812b%2B60%2Fm&amp;qid=1686537966&amp;sprefix=WS2812B%2B60%2Caps%2C161&amp;sr=8-1-spons&amp;spLa=ZW5jcnlwdGVkUXVhbGlmaWVyPUEzTEs2SVlZM1pVVlQ5JmVuY3J5cHRlZElkPUEwNDQ5ODEwMkNYMU1HNzJNVk1MWiZlbmNyeXB0ZWRBZElkPUExMDAzODM0MTRTNzRJNkxKSjgwViZ3aWRnZXROYW1lPXNwX2F0ZiZhY3Rpb249Y2xpY2tSZWRpcmVjdCZkb05vdExvZ0NsaWNrPXRydWU&amp;th=1" TargetMode="External"/><Relationship Id="rId9" Type="http://schemas.openxmlformats.org/officeDocument/2006/relationships/hyperlink" Target="https://www.aliexpress.us/item/2251832855998631.html?spm=a2g0o.productlist.main.7.207223b7SMiAXD&amp;algo_pvid=e420d84b-ef49-4460-acff-96d1dc19b34f&amp;aem_p4p_detail=202306112013191055351659345620009334803&amp;algo_exp_id=e420d84b-ef49-4460-acff-96d1dc19b34f-3&amp;pdp_npi=3%40dis%21USD%219.55%211.49%21%21%21%21%21%40211beeec16865395998662931d081a%2112000025043461033%21sea%21US%210&amp;curPageLogUid=qsdCKSZoFcSU&amp;detail_p4p_id=202306112013191055351659345620009334803_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869F1-E520-4437-8FC9-D8FD0373610E}">
  <dimension ref="A1:J19"/>
  <sheetViews>
    <sheetView tabSelected="1" workbookViewId="0">
      <selection activeCell="G20" sqref="G20"/>
    </sheetView>
  </sheetViews>
  <sheetFormatPr defaultRowHeight="14.4" x14ac:dyDescent="0.3"/>
  <cols>
    <col min="1" max="1" width="22.33203125" bestFit="1" customWidth="1"/>
    <col min="2" max="2" width="24.21875" bestFit="1" customWidth="1"/>
    <col min="3" max="3" width="11.21875" bestFit="1" customWidth="1"/>
    <col min="4" max="4" width="15.88671875" bestFit="1" customWidth="1"/>
    <col min="5" max="5" width="12" bestFit="1" customWidth="1"/>
    <col min="6" max="6" width="11.109375" bestFit="1" customWidth="1"/>
    <col min="7" max="7" width="12.33203125" bestFit="1" customWidth="1"/>
    <col min="8" max="8" width="11.21875" bestFit="1" customWidth="1"/>
    <col min="9" max="9" width="14.109375" bestFit="1" customWidth="1"/>
  </cols>
  <sheetData>
    <row r="1" spans="1:10" x14ac:dyDescent="0.3">
      <c r="C1" s="2" t="s">
        <v>53</v>
      </c>
      <c r="D1" s="2"/>
      <c r="E1" s="2"/>
      <c r="F1" s="2"/>
      <c r="G1" s="2" t="s">
        <v>52</v>
      </c>
      <c r="H1" s="2"/>
      <c r="I1" s="2"/>
      <c r="J1" s="2"/>
    </row>
    <row r="2" spans="1:10" x14ac:dyDescent="0.3">
      <c r="A2" t="s">
        <v>41</v>
      </c>
      <c r="B2" t="s">
        <v>42</v>
      </c>
      <c r="C2" t="s">
        <v>46</v>
      </c>
      <c r="D2" t="s">
        <v>50</v>
      </c>
      <c r="E2" t="s">
        <v>48</v>
      </c>
      <c r="F2" t="s">
        <v>49</v>
      </c>
      <c r="G2" t="s">
        <v>54</v>
      </c>
      <c r="H2" t="s">
        <v>58</v>
      </c>
      <c r="I2" t="s">
        <v>59</v>
      </c>
      <c r="J2" t="s">
        <v>49</v>
      </c>
    </row>
    <row r="3" spans="1:10" x14ac:dyDescent="0.3">
      <c r="A3" t="s">
        <v>40</v>
      </c>
      <c r="B3">
        <f>LED_BREAKDOWN!D25</f>
        <v>21</v>
      </c>
      <c r="C3" s="1" t="s">
        <v>47</v>
      </c>
      <c r="D3">
        <v>21</v>
      </c>
      <c r="E3">
        <v>32.99</v>
      </c>
      <c r="F3">
        <f>D3*E3</f>
        <v>692.79000000000008</v>
      </c>
      <c r="G3" s="1" t="s">
        <v>47</v>
      </c>
      <c r="H3">
        <v>21</v>
      </c>
      <c r="I3">
        <v>3.98</v>
      </c>
      <c r="J3">
        <f>I3*H3</f>
        <v>83.58</v>
      </c>
    </row>
    <row r="4" spans="1:10" x14ac:dyDescent="0.3">
      <c r="A4" t="s">
        <v>43</v>
      </c>
      <c r="B4">
        <v>10</v>
      </c>
      <c r="C4" s="1" t="s">
        <v>47</v>
      </c>
      <c r="D4">
        <v>10</v>
      </c>
      <c r="E4">
        <v>48.2</v>
      </c>
      <c r="F4">
        <f>D4*E4</f>
        <v>482</v>
      </c>
      <c r="G4" s="1" t="s">
        <v>47</v>
      </c>
      <c r="H4">
        <v>10</v>
      </c>
      <c r="I4">
        <v>13.83</v>
      </c>
      <c r="J4">
        <f>I4*H4</f>
        <v>138.30000000000001</v>
      </c>
    </row>
    <row r="5" spans="1:10" x14ac:dyDescent="0.3">
      <c r="A5" t="s">
        <v>44</v>
      </c>
      <c r="B5">
        <v>4</v>
      </c>
      <c r="C5" s="1" t="s">
        <v>47</v>
      </c>
      <c r="D5">
        <v>2</v>
      </c>
      <c r="E5">
        <v>16.88</v>
      </c>
      <c r="F5">
        <f>D5*E5</f>
        <v>33.76</v>
      </c>
      <c r="G5" s="1" t="s">
        <v>47</v>
      </c>
      <c r="H5">
        <v>1</v>
      </c>
      <c r="I5">
        <v>15.42</v>
      </c>
      <c r="J5">
        <f t="shared" ref="J5:J7" si="0">I5*H5</f>
        <v>15.42</v>
      </c>
    </row>
    <row r="6" spans="1:10" x14ac:dyDescent="0.3">
      <c r="A6" t="s">
        <v>45</v>
      </c>
      <c r="B6">
        <v>4</v>
      </c>
      <c r="C6" s="1" t="s">
        <v>47</v>
      </c>
      <c r="D6">
        <v>4</v>
      </c>
      <c r="E6">
        <v>20.99</v>
      </c>
      <c r="F6">
        <f>D6*E6</f>
        <v>83.96</v>
      </c>
      <c r="G6" s="1" t="s">
        <v>47</v>
      </c>
      <c r="H6">
        <v>4</v>
      </c>
      <c r="I6">
        <v>5.85</v>
      </c>
      <c r="J6">
        <f t="shared" si="0"/>
        <v>23.4</v>
      </c>
    </row>
    <row r="7" spans="1:10" x14ac:dyDescent="0.3">
      <c r="A7" t="s">
        <v>57</v>
      </c>
      <c r="B7">
        <f>LED_BREAKDOWN!F25</f>
        <v>339</v>
      </c>
      <c r="C7" s="1" t="s">
        <v>47</v>
      </c>
      <c r="D7">
        <f>ROUNDUP(B7/10, 0)</f>
        <v>34</v>
      </c>
      <c r="E7">
        <v>9.89</v>
      </c>
      <c r="F7">
        <f>D7*E7</f>
        <v>336.26</v>
      </c>
      <c r="G7" s="1" t="s">
        <v>47</v>
      </c>
      <c r="H7">
        <f>ROUNDUP(B7/10, 0)</f>
        <v>34</v>
      </c>
      <c r="I7">
        <v>7.17</v>
      </c>
      <c r="J7">
        <f t="shared" si="0"/>
        <v>243.78</v>
      </c>
    </row>
    <row r="9" spans="1:10" x14ac:dyDescent="0.3">
      <c r="A9" t="s">
        <v>51</v>
      </c>
      <c r="B9">
        <f>ROUNDUP(1.1*(SUM(F3:F7)), 0)</f>
        <v>1792</v>
      </c>
    </row>
    <row r="10" spans="1:10" x14ac:dyDescent="0.3">
      <c r="A10" t="s">
        <v>55</v>
      </c>
      <c r="B10">
        <f>ROUNDUP(1.1*(SUM(J3:J7)), 0)</f>
        <v>555</v>
      </c>
    </row>
    <row r="12" spans="1:10" x14ac:dyDescent="0.3">
      <c r="A12" t="s">
        <v>41</v>
      </c>
      <c r="B12" t="s">
        <v>61</v>
      </c>
    </row>
    <row r="13" spans="1:10" x14ac:dyDescent="0.3">
      <c r="A13" t="s">
        <v>40</v>
      </c>
      <c r="B13" t="s">
        <v>52</v>
      </c>
      <c r="C13">
        <f>J3</f>
        <v>83.58</v>
      </c>
    </row>
    <row r="14" spans="1:10" x14ac:dyDescent="0.3">
      <c r="A14" t="s">
        <v>43</v>
      </c>
      <c r="B14" t="s">
        <v>62</v>
      </c>
      <c r="C14">
        <f>F4</f>
        <v>482</v>
      </c>
    </row>
    <row r="15" spans="1:10" x14ac:dyDescent="0.3">
      <c r="A15" t="s">
        <v>44</v>
      </c>
      <c r="B15" t="s">
        <v>62</v>
      </c>
      <c r="C15">
        <f>F5</f>
        <v>33.76</v>
      </c>
    </row>
    <row r="16" spans="1:10" x14ac:dyDescent="0.3">
      <c r="A16" t="s">
        <v>45</v>
      </c>
      <c r="B16" t="s">
        <v>62</v>
      </c>
      <c r="C16">
        <f>F6</f>
        <v>83.96</v>
      </c>
    </row>
    <row r="17" spans="1:3" x14ac:dyDescent="0.3">
      <c r="A17" t="s">
        <v>57</v>
      </c>
      <c r="B17" t="s">
        <v>52</v>
      </c>
      <c r="C17">
        <f>J7</f>
        <v>243.78</v>
      </c>
    </row>
    <row r="19" spans="1:3" x14ac:dyDescent="0.3">
      <c r="A19" t="s">
        <v>63</v>
      </c>
      <c r="B19">
        <f>ROUNDUP(1.1*(SUM(C13:C17)), 0)</f>
        <v>1020</v>
      </c>
    </row>
  </sheetData>
  <mergeCells count="2">
    <mergeCell ref="C1:F1"/>
    <mergeCell ref="G1:J1"/>
  </mergeCells>
  <hyperlinks>
    <hyperlink ref="C6" r:id="rId1" xr:uid="{4E316776-AD43-4147-9AE4-38A5D3FC1CB4}"/>
    <hyperlink ref="C5" r:id="rId2" xr:uid="{BD57E337-A0D9-4C88-9BEF-CB93C8FD9C9E}"/>
    <hyperlink ref="C4" r:id="rId3" xr:uid="{AEFCDF08-221F-456E-AB49-2C2DF71E9AD1}"/>
    <hyperlink ref="C3" r:id="rId4" xr:uid="{B6C7E943-FF7A-4C02-B2C8-343CC8BD86EE}"/>
    <hyperlink ref="C7" r:id="rId5" xr:uid="{1A56EC83-AE70-4F7F-9241-CFEB01C399AF}"/>
    <hyperlink ref="G5" r:id="rId6" xr:uid="{B28DDFBD-657C-49A7-A7A7-E35DD8722100}"/>
    <hyperlink ref="G4" r:id="rId7" xr:uid="{118B49B8-DC9C-4C4F-A0A9-FBBC0FDC9B61}"/>
    <hyperlink ref="G3" r:id="rId8" xr:uid="{9173B49D-7061-4F5B-8F9C-E716373EAFE9}"/>
    <hyperlink ref="G6" r:id="rId9" xr:uid="{E258E455-108B-4D17-B4CB-CE075811E0E8}"/>
    <hyperlink ref="G7" r:id="rId10" xr:uid="{A21E2359-5989-43CD-A8F3-2ABAD23CF49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workbookViewId="0">
      <selection activeCell="I13" sqref="I13"/>
    </sheetView>
  </sheetViews>
  <sheetFormatPr defaultRowHeight="14.4" x14ac:dyDescent="0.3"/>
  <cols>
    <col min="1" max="1" width="19.21875" bestFit="1" customWidth="1"/>
    <col min="2" max="2" width="19.88671875" bestFit="1" customWidth="1"/>
    <col min="3" max="3" width="16" customWidth="1"/>
    <col min="4" max="4" width="12.77734375" bestFit="1" customWidth="1"/>
    <col min="5" max="5" width="13.5546875" bestFit="1" customWidth="1"/>
    <col min="6" max="6" width="13.88671875" bestFit="1" customWidth="1"/>
    <col min="7" max="7" width="12.109375" bestFit="1" customWidth="1"/>
    <col min="8" max="8" width="19.21875" bestFit="1" customWidth="1"/>
    <col min="9" max="9" width="19.88671875" bestFit="1" customWidth="1"/>
  </cols>
  <sheetData>
    <row r="1" spans="1:7" x14ac:dyDescent="0.3">
      <c r="A1" t="s">
        <v>8</v>
      </c>
      <c r="B1" t="s">
        <v>4</v>
      </c>
      <c r="C1" t="s">
        <v>5</v>
      </c>
      <c r="D1" t="s">
        <v>20</v>
      </c>
      <c r="E1" t="s">
        <v>6</v>
      </c>
    </row>
    <row r="2" spans="1:7" x14ac:dyDescent="0.3">
      <c r="A2" t="s">
        <v>0</v>
      </c>
      <c r="B2">
        <v>3</v>
      </c>
      <c r="C2">
        <v>8</v>
      </c>
      <c r="D2">
        <f>$B$6*B2</f>
        <v>18</v>
      </c>
      <c r="E2">
        <f>C2*D2</f>
        <v>144</v>
      </c>
    </row>
    <row r="3" spans="1:7" x14ac:dyDescent="0.3">
      <c r="A3" t="s">
        <v>1</v>
      </c>
      <c r="B3">
        <v>2</v>
      </c>
      <c r="C3">
        <v>8</v>
      </c>
      <c r="D3">
        <f>$B$6*B3</f>
        <v>12</v>
      </c>
      <c r="E3">
        <f t="shared" ref="E3:E5" si="0">C3*D3</f>
        <v>96</v>
      </c>
    </row>
    <row r="4" spans="1:7" x14ac:dyDescent="0.3">
      <c r="A4" t="s">
        <v>2</v>
      </c>
      <c r="B4">
        <v>5</v>
      </c>
      <c r="C4">
        <v>8</v>
      </c>
      <c r="D4">
        <f>$B$6*B4</f>
        <v>30</v>
      </c>
      <c r="E4">
        <f t="shared" si="0"/>
        <v>240</v>
      </c>
    </row>
    <row r="5" spans="1:7" x14ac:dyDescent="0.3">
      <c r="A5" t="s">
        <v>3</v>
      </c>
      <c r="B5">
        <v>4</v>
      </c>
      <c r="C5">
        <v>8</v>
      </c>
      <c r="D5">
        <f>$B$6*B5</f>
        <v>24</v>
      </c>
      <c r="E5">
        <f t="shared" si="0"/>
        <v>192</v>
      </c>
    </row>
    <row r="6" spans="1:7" x14ac:dyDescent="0.3">
      <c r="A6" t="s">
        <v>7</v>
      </c>
      <c r="B6">
        <v>6</v>
      </c>
    </row>
    <row r="8" spans="1:7" x14ac:dyDescent="0.3">
      <c r="A8" t="s">
        <v>12</v>
      </c>
      <c r="B8" t="s">
        <v>17</v>
      </c>
      <c r="C8" t="s">
        <v>18</v>
      </c>
      <c r="D8" t="s">
        <v>13</v>
      </c>
      <c r="E8" t="s">
        <v>14</v>
      </c>
      <c r="F8" t="s">
        <v>15</v>
      </c>
      <c r="G8" t="s">
        <v>16</v>
      </c>
    </row>
    <row r="9" spans="1:7" x14ac:dyDescent="0.3">
      <c r="A9" t="s">
        <v>9</v>
      </c>
      <c r="B9">
        <v>10</v>
      </c>
      <c r="C9">
        <f>B9*$B$12</f>
        <v>0.39370099999999997</v>
      </c>
      <c r="D9">
        <f>$D$2/$C9</f>
        <v>45.719975311213332</v>
      </c>
      <c r="E9">
        <f>$D$3/$C9</f>
        <v>30.479983540808892</v>
      </c>
      <c r="F9">
        <f>$D$4/$C9</f>
        <v>76.19995885202222</v>
      </c>
      <c r="G9">
        <f>$D$5/$C9</f>
        <v>60.959967081617783</v>
      </c>
    </row>
    <row r="10" spans="1:7" x14ac:dyDescent="0.3">
      <c r="A10" t="s">
        <v>10</v>
      </c>
      <c r="B10">
        <v>10</v>
      </c>
      <c r="C10">
        <f t="shared" ref="C10:C11" si="1">B10*$B$12</f>
        <v>0.39370099999999997</v>
      </c>
      <c r="D10">
        <f t="shared" ref="D10:D11" si="2">$D$2/C10</f>
        <v>45.719975311213332</v>
      </c>
      <c r="E10">
        <f t="shared" ref="E10:E11" si="3">$D$3/$C10</f>
        <v>30.479983540808892</v>
      </c>
      <c r="F10">
        <f t="shared" ref="F10:F11" si="4">$D$4/$C10</f>
        <v>76.19995885202222</v>
      </c>
      <c r="G10">
        <f t="shared" ref="G10:G11" si="5">$D$5/$C10</f>
        <v>60.959967081617783</v>
      </c>
    </row>
    <row r="11" spans="1:7" x14ac:dyDescent="0.3">
      <c r="A11" t="s">
        <v>11</v>
      </c>
      <c r="B11">
        <v>12</v>
      </c>
      <c r="C11">
        <f t="shared" si="1"/>
        <v>0.47244120000000001</v>
      </c>
      <c r="D11">
        <f t="shared" si="2"/>
        <v>38.09997942601111</v>
      </c>
      <c r="E11">
        <f t="shared" si="3"/>
        <v>25.399986284007408</v>
      </c>
      <c r="F11">
        <f t="shared" si="4"/>
        <v>63.499965710018515</v>
      </c>
      <c r="G11">
        <f t="shared" si="5"/>
        <v>50.799972568014816</v>
      </c>
    </row>
    <row r="12" spans="1:7" x14ac:dyDescent="0.3">
      <c r="A12" t="s">
        <v>19</v>
      </c>
      <c r="B12">
        <v>3.9370099999999998E-2</v>
      </c>
      <c r="D12" s="2" t="s">
        <v>22</v>
      </c>
      <c r="E12" s="2"/>
      <c r="F12" s="2"/>
      <c r="G12" s="2"/>
    </row>
    <row r="13" spans="1:7" x14ac:dyDescent="0.3">
      <c r="A13" t="s">
        <v>21</v>
      </c>
      <c r="B13" t="str">
        <f>A10</f>
        <v>60/M</v>
      </c>
      <c r="C13" t="s">
        <v>25</v>
      </c>
      <c r="D13">
        <f>ROUNDUP(D10, 0)</f>
        <v>46</v>
      </c>
      <c r="E13">
        <f t="shared" ref="E13:G13" si="6">ROUNDUP(E10, 0)</f>
        <v>31</v>
      </c>
      <c r="F13">
        <f t="shared" si="6"/>
        <v>77</v>
      </c>
      <c r="G13">
        <f t="shared" si="6"/>
        <v>61</v>
      </c>
    </row>
    <row r="14" spans="1:7" x14ac:dyDescent="0.3">
      <c r="C14" t="s">
        <v>23</v>
      </c>
      <c r="D14">
        <f>D13*C2</f>
        <v>368</v>
      </c>
      <c r="E14">
        <f>E13*C3</f>
        <v>248</v>
      </c>
      <c r="F14">
        <f>F13*C4</f>
        <v>616</v>
      </c>
      <c r="G14">
        <f>G13*C5</f>
        <v>488</v>
      </c>
    </row>
    <row r="15" spans="1:7" x14ac:dyDescent="0.3">
      <c r="C15" t="s">
        <v>24</v>
      </c>
      <c r="D15">
        <f>D14/12</f>
        <v>30.666666666666668</v>
      </c>
      <c r="E15">
        <f t="shared" ref="E15:G15" si="7">E14/12</f>
        <v>20.666666666666668</v>
      </c>
      <c r="F15">
        <f t="shared" si="7"/>
        <v>51.333333333333336</v>
      </c>
      <c r="G15">
        <f t="shared" si="7"/>
        <v>40.666666666666664</v>
      </c>
    </row>
    <row r="16" spans="1:7" x14ac:dyDescent="0.3">
      <c r="C16" t="s">
        <v>60</v>
      </c>
      <c r="D16">
        <f>D15/16.4</f>
        <v>1.8699186991869921</v>
      </c>
      <c r="E16">
        <f>E15/16.4</f>
        <v>1.2601626016260163</v>
      </c>
      <c r="F16">
        <f>F15/16.4</f>
        <v>3.1300813008130084</v>
      </c>
      <c r="G16">
        <f>G15/16.4</f>
        <v>2.4796747967479678</v>
      </c>
    </row>
    <row r="18" spans="1:8" x14ac:dyDescent="0.3">
      <c r="A18" t="s">
        <v>27</v>
      </c>
      <c r="B18" t="s">
        <v>32</v>
      </c>
      <c r="C18" t="s">
        <v>33</v>
      </c>
      <c r="D18" t="s">
        <v>34</v>
      </c>
      <c r="E18" t="s">
        <v>35</v>
      </c>
      <c r="F18" t="s">
        <v>23</v>
      </c>
      <c r="G18" t="s">
        <v>24</v>
      </c>
      <c r="H18" t="s">
        <v>36</v>
      </c>
    </row>
    <row r="19" spans="1:8" x14ac:dyDescent="0.3">
      <c r="A19" t="s">
        <v>28</v>
      </c>
      <c r="B19">
        <v>12</v>
      </c>
      <c r="C19">
        <v>12</v>
      </c>
      <c r="D19">
        <f>B19/$C$10</f>
        <v>30.479983540808892</v>
      </c>
      <c r="E19">
        <f>ROUNDUP(D19, 0)</f>
        <v>31</v>
      </c>
      <c r="F19">
        <f>E19*C19</f>
        <v>372</v>
      </c>
      <c r="G19">
        <f>F19/12</f>
        <v>31</v>
      </c>
      <c r="H19">
        <f>G19/16.4</f>
        <v>1.8902439024390245</v>
      </c>
    </row>
    <row r="20" spans="1:8" x14ac:dyDescent="0.3">
      <c r="A20" t="s">
        <v>30</v>
      </c>
      <c r="B20">
        <v>12</v>
      </c>
      <c r="C20">
        <v>12</v>
      </c>
      <c r="D20">
        <f t="shared" ref="D20:D22" si="8">B20/$C$10</f>
        <v>30.479983540808892</v>
      </c>
      <c r="E20">
        <f t="shared" ref="E20:E22" si="9">ROUNDUP(D20, 0)</f>
        <v>31</v>
      </c>
      <c r="F20">
        <f t="shared" ref="F20:F22" si="10">E20*C20</f>
        <v>372</v>
      </c>
      <c r="G20">
        <f t="shared" ref="G20:G22" si="11">F20/12</f>
        <v>31</v>
      </c>
      <c r="H20">
        <f t="shared" ref="H20:H22" si="12">G20/16.4</f>
        <v>1.8902439024390245</v>
      </c>
    </row>
    <row r="21" spans="1:8" x14ac:dyDescent="0.3">
      <c r="A21" t="s">
        <v>29</v>
      </c>
      <c r="B21">
        <v>12</v>
      </c>
      <c r="C21">
        <v>12</v>
      </c>
      <c r="D21">
        <f t="shared" si="8"/>
        <v>30.479983540808892</v>
      </c>
      <c r="E21">
        <f t="shared" si="9"/>
        <v>31</v>
      </c>
      <c r="F21">
        <f t="shared" si="10"/>
        <v>372</v>
      </c>
      <c r="G21">
        <f t="shared" si="11"/>
        <v>31</v>
      </c>
      <c r="H21">
        <f t="shared" si="12"/>
        <v>1.8902439024390245</v>
      </c>
    </row>
    <row r="22" spans="1:8" x14ac:dyDescent="0.3">
      <c r="A22" t="s">
        <v>31</v>
      </c>
      <c r="B22">
        <v>12</v>
      </c>
      <c r="C22">
        <v>12</v>
      </c>
      <c r="D22">
        <f t="shared" si="8"/>
        <v>30.479983540808892</v>
      </c>
      <c r="E22">
        <f t="shared" si="9"/>
        <v>31</v>
      </c>
      <c r="F22">
        <f t="shared" si="10"/>
        <v>372</v>
      </c>
      <c r="G22">
        <f t="shared" si="11"/>
        <v>31</v>
      </c>
      <c r="H22">
        <f t="shared" si="12"/>
        <v>1.8902439024390245</v>
      </c>
    </row>
    <row r="24" spans="1:8" x14ac:dyDescent="0.3">
      <c r="A24" t="s">
        <v>37</v>
      </c>
      <c r="B24" t="s">
        <v>38</v>
      </c>
      <c r="C24" t="s">
        <v>26</v>
      </c>
      <c r="D24" t="s">
        <v>39</v>
      </c>
      <c r="F24" t="s">
        <v>56</v>
      </c>
    </row>
    <row r="25" spans="1:8" x14ac:dyDescent="0.3">
      <c r="A25">
        <f>ROUNDUP(SUM(D16:G16), 0)</f>
        <v>9</v>
      </c>
      <c r="B25">
        <f>ROUNDUP(SUM(H19:H22), 0)</f>
        <v>8</v>
      </c>
      <c r="C25">
        <f>A25+B25</f>
        <v>17</v>
      </c>
      <c r="D25">
        <f>ROUNDUP(C25*(1.2), 0)</f>
        <v>21</v>
      </c>
      <c r="F25">
        <f>SUM(D13:G13)+SUM(E19:E22)</f>
        <v>339</v>
      </c>
    </row>
  </sheetData>
  <mergeCells count="1">
    <mergeCell ref="D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COST_BREAKDOWN</vt:lpstr>
      <vt:lpstr>LED_BREAKDOWN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Ortega</dc:creator>
  <cp:lastModifiedBy>Eduardo Ortega</cp:lastModifiedBy>
  <dcterms:created xsi:type="dcterms:W3CDTF">2015-06-05T18:17:20Z</dcterms:created>
  <dcterms:modified xsi:type="dcterms:W3CDTF">2023-06-12T03:33:15Z</dcterms:modified>
</cp:coreProperties>
</file>