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Liu Lab\ShapeofVesicles\"/>
    </mc:Choice>
  </mc:AlternateContent>
  <xr:revisionPtr revIDLastSave="0" documentId="13_ncr:1_{A39C3CBC-7F9B-47C0-B562-77F7875CA9F5}" xr6:coauthVersionLast="43" xr6:coauthVersionMax="43" xr10:uidLastSave="{00000000-0000-0000-0000-000000000000}"/>
  <bookViews>
    <workbookView xWindow="-98" yWindow="-98" windowWidth="22695" windowHeight="14595" xr2:uid="{60C1727A-B4CB-4A09-8C83-DAC4A9C4C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E21" i="1"/>
  <c r="B21" i="1"/>
  <c r="A21" i="1"/>
  <c r="E20" i="1"/>
  <c r="D20" i="1"/>
  <c r="C20" i="1"/>
  <c r="B20" i="1"/>
  <c r="A20" i="1"/>
  <c r="E19" i="1"/>
  <c r="D19" i="1"/>
  <c r="A19" i="1"/>
  <c r="C19" i="1"/>
  <c r="B19" i="1"/>
  <c r="A18" i="1"/>
  <c r="B18" i="1"/>
  <c r="E18" i="1"/>
  <c r="C18" i="1"/>
  <c r="E17" i="1" l="1"/>
  <c r="C17" i="1"/>
  <c r="B17" i="1"/>
  <c r="A17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F12" i="1"/>
  <c r="E12" i="1"/>
  <c r="D12" i="1"/>
  <c r="C12" i="1"/>
  <c r="B12" i="1"/>
  <c r="A12" i="1"/>
  <c r="F11" i="1"/>
  <c r="E11" i="1"/>
  <c r="D11" i="1"/>
  <c r="C11" i="1"/>
  <c r="B11" i="1"/>
  <c r="A11" i="1"/>
  <c r="F10" i="1"/>
  <c r="E10" i="1"/>
  <c r="D10" i="1"/>
  <c r="C10" i="1"/>
  <c r="B10" i="1"/>
  <c r="A10" i="1"/>
  <c r="F9" i="1"/>
  <c r="E9" i="1"/>
  <c r="D9" i="1"/>
  <c r="C9" i="1"/>
  <c r="B9" i="1"/>
  <c r="A9" i="1"/>
  <c r="E8" i="1"/>
  <c r="B8" i="1"/>
  <c r="A8" i="1"/>
  <c r="F7" i="1"/>
  <c r="E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B4" i="1"/>
  <c r="A4" i="1"/>
  <c r="F3" i="1"/>
  <c r="E3" i="1"/>
  <c r="D3" i="1"/>
  <c r="C3" i="1"/>
  <c r="B3" i="1"/>
  <c r="A3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<sst xmlns="http://schemas.openxmlformats.org/spreadsheetml/2006/main" count="6" uniqueCount="6">
  <si>
    <t>slope</t>
  </si>
  <si>
    <t>curvature</t>
  </si>
  <si>
    <t>sigmatwo</t>
  </si>
  <si>
    <t>pressure</t>
  </si>
  <si>
    <t>initial radius</t>
  </si>
  <si>
    <t>extrapolationnumber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</si>
</sst>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DA64-AD90-47EF-9975-FB5BA8B7480A}">
  <dimension ref="A1:F21"/>
  <sheetViews>
    <sheetView tabSelected="1" workbookViewId="0">
      <selection activeCell="C26" sqref="C26"/>
    </sheetView>
  </sheetViews>
  <sheetFormatPr defaultRowHeight="14.25" x14ac:dyDescent="0.45"/>
  <cols>
    <col min="1" max="1" width="15.265625" bestFit="1" customWidth="1"/>
    <col min="2" max="2" width="15.86328125" bestFit="1" customWidth="1"/>
    <col min="3" max="3" width="15.265625" bestFit="1" customWidth="1"/>
    <col min="4" max="4" width="15.86328125" bestFit="1" customWidth="1"/>
    <col min="5" max="5" width="18.33203125" bestFit="1" customWidth="1"/>
    <col min="6" max="6" width="17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3">
        <f>0.001</f>
        <v>1E-3</v>
      </c>
      <c r="B2" s="3">
        <f>0</f>
        <v>0</v>
      </c>
      <c r="C2" s="3">
        <f>0.1</f>
        <v>0.1</v>
      </c>
      <c r="D2" s="3">
        <f>-0.0002</f>
        <v>-2.0000000000000001E-4</v>
      </c>
      <c r="E2" s="3">
        <f>1000</f>
        <v>1000</v>
      </c>
      <c r="F2" s="4">
        <f>10</f>
        <v>10</v>
      </c>
    </row>
    <row r="3" spans="1:6" x14ac:dyDescent="0.45">
      <c r="A3" s="5">
        <f>0.001+0.0005344014</f>
        <v>1.5344014E-3</v>
      </c>
      <c r="B3" s="5">
        <f>0.01*10^-8</f>
        <v>1E-10</v>
      </c>
      <c r="C3" s="5">
        <f>0.1</f>
        <v>0.1</v>
      </c>
      <c r="D3" s="5">
        <f>-0.00024</f>
        <v>-2.4000000000000001E-4</v>
      </c>
      <c r="E3" s="5">
        <f>1184</f>
        <v>1184</v>
      </c>
      <c r="F3" s="4">
        <f>10</f>
        <v>10</v>
      </c>
    </row>
    <row r="4" spans="1:6" x14ac:dyDescent="0.45">
      <c r="A4" s="3">
        <f>0.001-20.004*10^-5</f>
        <v>7.9995999999999995E-4</v>
      </c>
      <c r="B4" s="3">
        <f>38.6*10^-8</f>
        <v>3.8600000000000004E-7</v>
      </c>
      <c r="C4" s="3">
        <f>0.12</f>
        <v>0.12</v>
      </c>
      <c r="D4" s="3">
        <f>-0.0002</f>
        <v>-2.0000000000000001E-4</v>
      </c>
      <c r="E4" s="3">
        <f>1000-64</f>
        <v>936</v>
      </c>
      <c r="F4" s="4">
        <f>200</f>
        <v>200</v>
      </c>
    </row>
    <row r="5" spans="1:6" x14ac:dyDescent="0.45">
      <c r="A5" s="3">
        <f>0.001-23.0008*10^-5</f>
        <v>7.6999199999999994E-4</v>
      </c>
      <c r="B5" s="3">
        <f>-41.227*10^-8</f>
        <v>-4.1226999999999997E-7</v>
      </c>
      <c r="C5" s="3">
        <f>0.08</f>
        <v>0.08</v>
      </c>
      <c r="D5" s="3">
        <f>0.8*-0.0002</f>
        <v>-1.6000000000000001E-4</v>
      </c>
      <c r="E5" s="3">
        <f>1000-80</f>
        <v>920</v>
      </c>
      <c r="F5" s="4">
        <f>150</f>
        <v>150</v>
      </c>
    </row>
    <row r="6" spans="1:6" x14ac:dyDescent="0.45">
      <c r="A6" s="3">
        <f>0.001+29.19065*10^-5</f>
        <v>1.2919065E-3</v>
      </c>
      <c r="B6" s="3">
        <f>45.9*10^-8</f>
        <v>4.5900000000000002E-7</v>
      </c>
      <c r="C6" s="3">
        <f>0.12</f>
        <v>0.12</v>
      </c>
      <c r="D6" s="3">
        <f>-0.00024</f>
        <v>-2.4000000000000001E-4</v>
      </c>
      <c r="E6" s="3">
        <f>1000+151</f>
        <v>1151</v>
      </c>
      <c r="F6" s="4">
        <f>55</f>
        <v>55</v>
      </c>
    </row>
    <row r="7" spans="1:6" x14ac:dyDescent="0.45">
      <c r="A7" s="3">
        <f>0.001+32.3109*10^-5</f>
        <v>1.323109E-3</v>
      </c>
      <c r="B7" s="3">
        <f>-49.3*10^-8</f>
        <v>-4.9299999999999998E-7</v>
      </c>
      <c r="C7" s="3">
        <v>0.08</v>
      </c>
      <c r="D7" s="3">
        <v>-2.0000000000000001E-4</v>
      </c>
      <c r="E7" s="3">
        <f>1159</f>
        <v>1159</v>
      </c>
      <c r="F7" s="4">
        <f>55</f>
        <v>55</v>
      </c>
    </row>
    <row r="8" spans="1:6" x14ac:dyDescent="0.45">
      <c r="A8" s="3">
        <f>0.001-80.66112*10^-5</f>
        <v>1.9338880000000001E-4</v>
      </c>
      <c r="B8" s="3">
        <f>45.4*10^-8</f>
        <v>4.5400000000000002E-7</v>
      </c>
      <c r="C8" s="3">
        <v>0.12</v>
      </c>
      <c r="D8" s="3">
        <v>-1.6000000000000001E-4</v>
      </c>
      <c r="E8" s="3">
        <f>1000-439</f>
        <v>561</v>
      </c>
      <c r="F8" s="4">
        <v>225</v>
      </c>
    </row>
    <row r="9" spans="1:6" x14ac:dyDescent="0.45">
      <c r="A9" s="5">
        <f>0.001-58.66393*10^-5</f>
        <v>4.1336070000000001E-4</v>
      </c>
      <c r="B9" s="5">
        <f>-0.002*10^-8</f>
        <v>-2.0000000000000002E-11</v>
      </c>
      <c r="C9" s="5">
        <f>0.1</f>
        <v>0.1</v>
      </c>
      <c r="D9" s="5">
        <f>-0.00016</f>
        <v>-1.6000000000000001E-4</v>
      </c>
      <c r="E9" s="5">
        <f>1000-361</f>
        <v>639</v>
      </c>
      <c r="F9" s="4">
        <f>10</f>
        <v>10</v>
      </c>
    </row>
    <row r="10" spans="1:6" x14ac:dyDescent="0.45">
      <c r="A10" s="5">
        <f>0.001+10.62074*10^-5</f>
        <v>1.1062074E-3</v>
      </c>
      <c r="B10" s="5">
        <f>82*10^-8</f>
        <v>8.1999999999999998E-7</v>
      </c>
      <c r="C10" s="5">
        <f>0.14</f>
        <v>0.14000000000000001</v>
      </c>
      <c r="D10" s="5">
        <f>-0.00024</f>
        <v>-2.4000000000000001E-4</v>
      </c>
      <c r="E10" s="5">
        <f>1000+115</f>
        <v>1115</v>
      </c>
      <c r="F10" s="4">
        <f>150</f>
        <v>150</v>
      </c>
    </row>
    <row r="11" spans="1:6" x14ac:dyDescent="0.45">
      <c r="A11">
        <f>0.001-38.28248*10^-5</f>
        <v>6.1717520000000004E-4</v>
      </c>
      <c r="B11">
        <f>72.4*10^-8</f>
        <v>7.2400000000000008E-7</v>
      </c>
      <c r="C11">
        <f>0.14</f>
        <v>0.14000000000000001</v>
      </c>
      <c r="D11">
        <f>-0.0002</f>
        <v>-2.0000000000000001E-4</v>
      </c>
      <c r="E11">
        <f>865</f>
        <v>865</v>
      </c>
      <c r="F11" s="1">
        <f>250</f>
        <v>250</v>
      </c>
    </row>
    <row r="12" spans="1:6" x14ac:dyDescent="0.45">
      <c r="A12">
        <f>0.001+32.81023*10^-5</f>
        <v>1.3281022999999999E-3</v>
      </c>
      <c r="B12">
        <f>134.2*10^-8</f>
        <v>1.3419999999999998E-6</v>
      </c>
      <c r="C12">
        <f>0.16</f>
        <v>0.16</v>
      </c>
      <c r="D12">
        <f>-0.00028</f>
        <v>-2.7999999999999998E-4</v>
      </c>
      <c r="E12">
        <f>1000+162</f>
        <v>1162</v>
      </c>
      <c r="F12" s="1">
        <f>125</f>
        <v>125</v>
      </c>
    </row>
    <row r="13" spans="1:6" x14ac:dyDescent="0.45">
      <c r="A13">
        <f>0.001+18.82916*10^-5</f>
        <v>1.1882915999999999E-3</v>
      </c>
      <c r="B13">
        <f>162.3*10^-8</f>
        <v>1.6230000000000002E-6</v>
      </c>
      <c r="C13">
        <f>0.18</f>
        <v>0.18</v>
      </c>
      <c r="D13">
        <f>-0.00028</f>
        <v>-2.7999999999999998E-4</v>
      </c>
      <c r="E13">
        <f>1000+153</f>
        <v>1153</v>
      </c>
      <c r="F13" s="1">
        <f>240</f>
        <v>240</v>
      </c>
    </row>
    <row r="14" spans="1:6" x14ac:dyDescent="0.45">
      <c r="A14">
        <f>0.001+49.58757*10^-5</f>
        <v>1.4958757E-3</v>
      </c>
      <c r="B14">
        <f>100.7*10^-8</f>
        <v>1.0070000000000001E-6</v>
      </c>
      <c r="C14">
        <f>0.14</f>
        <v>0.14000000000000001</v>
      </c>
      <c r="D14">
        <f>-0.00028</f>
        <v>-2.7999999999999998E-4</v>
      </c>
      <c r="E14">
        <f>1000+164</f>
        <v>1164</v>
      </c>
      <c r="F14" s="1">
        <f>25</f>
        <v>25</v>
      </c>
    </row>
    <row r="15" spans="1:6" x14ac:dyDescent="0.45">
      <c r="A15">
        <f>0.001-4.45093*10^-5</f>
        <v>9.5549070000000005E-4</v>
      </c>
      <c r="B15">
        <f>112*10^-8</f>
        <v>1.1200000000000001E-6</v>
      </c>
      <c r="C15">
        <f>0.16</f>
        <v>0.16</v>
      </c>
      <c r="D15">
        <f>-0.00024</f>
        <v>-2.4000000000000001E-4</v>
      </c>
      <c r="E15">
        <f>1000+81</f>
        <v>1081</v>
      </c>
      <c r="F15" s="1">
        <f>280</f>
        <v>280</v>
      </c>
    </row>
    <row r="16" spans="1:6" x14ac:dyDescent="0.45">
      <c r="A16">
        <f>0.001-54.6981*10^-5</f>
        <v>4.5301900000000003E-4</v>
      </c>
      <c r="B16">
        <f>103*10^-8</f>
        <v>1.0300000000000001E-6</v>
      </c>
      <c r="C16">
        <f>0.16</f>
        <v>0.16</v>
      </c>
      <c r="D16">
        <f>-0.0002</f>
        <v>-2.0000000000000001E-4</v>
      </c>
      <c r="E16">
        <f>1000-199</f>
        <v>801</v>
      </c>
      <c r="F16" s="1">
        <v>380</v>
      </c>
    </row>
    <row r="17" spans="1:6" x14ac:dyDescent="0.45">
      <c r="A17">
        <f>0.001+105.77856*10^-5</f>
        <v>2.0577856000000001E-3</v>
      </c>
      <c r="B17">
        <f>-91*10^-8</f>
        <v>-9.0999999999999997E-7</v>
      </c>
      <c r="C17">
        <f>0.08</f>
        <v>0.08</v>
      </c>
      <c r="D17">
        <v>-2.4000000000000001E-4</v>
      </c>
      <c r="E17">
        <f>1000+195</f>
        <v>1195</v>
      </c>
      <c r="F17" s="1">
        <v>250</v>
      </c>
    </row>
    <row r="18" spans="1:6" x14ac:dyDescent="0.45">
      <c r="A18">
        <f>0.001-17.6*10^-5</f>
        <v>8.2399999999999997E-4</v>
      </c>
      <c r="B18">
        <f>138.30427*10^-8</f>
        <v>1.3830427E-6</v>
      </c>
      <c r="C18">
        <f>0.18</f>
        <v>0.18</v>
      </c>
      <c r="D18">
        <v>-2.4000000000000001E-4</v>
      </c>
      <c r="E18">
        <f>1000+47</f>
        <v>1047</v>
      </c>
      <c r="F18" s="2">
        <v>380</v>
      </c>
    </row>
    <row r="19" spans="1:6" x14ac:dyDescent="0.45">
      <c r="A19">
        <f>0.001+104.763*10^-5</f>
        <v>2.0476299999999999E-3</v>
      </c>
      <c r="B19">
        <f>118*10^-8</f>
        <v>1.1799999999999999E-6</v>
      </c>
      <c r="C19">
        <f>0.12</f>
        <v>0.12</v>
      </c>
      <c r="D19">
        <f>-0.00028</f>
        <v>-2.7999999999999998E-4</v>
      </c>
      <c r="E19">
        <f>1194</f>
        <v>1194</v>
      </c>
      <c r="F19" s="2">
        <v>325</v>
      </c>
    </row>
    <row r="20" spans="1:6" x14ac:dyDescent="0.45">
      <c r="A20">
        <f>0.001-99.730559*10^-5</f>
        <v>2.6944100000000134E-6</v>
      </c>
      <c r="B20">
        <f>90.1*10^-8</f>
        <v>9.0099999999999993E-7</v>
      </c>
      <c r="C20">
        <f>0.14</f>
        <v>0.14000000000000001</v>
      </c>
      <c r="D20">
        <f>-0.00016</f>
        <v>-1.6000000000000001E-4</v>
      </c>
      <c r="E20">
        <f>1000-499</f>
        <v>501</v>
      </c>
      <c r="F20" s="2">
        <v>300</v>
      </c>
    </row>
    <row r="21" spans="1:6" x14ac:dyDescent="0.45">
      <c r="A21">
        <f>0.001-69.51197*10^-5</f>
        <v>3.0488029999999988E-4</v>
      </c>
      <c r="B21">
        <f>130.5*10^-8</f>
        <v>1.305E-6</v>
      </c>
      <c r="C21">
        <v>0.18</v>
      </c>
      <c r="D21">
        <v>-2.0000000000000001E-4</v>
      </c>
      <c r="E21">
        <f>1000-258</f>
        <v>742</v>
      </c>
      <c r="F21">
        <f>400</f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2019-08-07T19:14:48Z</dcterms:created>
  <dcterms:modified xsi:type="dcterms:W3CDTF">2019-08-09T23:23:56Z</dcterms:modified>
</cp:coreProperties>
</file>