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GitHub\SB-Farma\confronto_inventarios\"/>
    </mc:Choice>
  </mc:AlternateContent>
  <xr:revisionPtr revIDLastSave="0" documentId="13_ncr:1_{9197F0BE-0ECB-4F6F-9E60-C50502DD895E}" xr6:coauthVersionLast="47" xr6:coauthVersionMax="47" xr10:uidLastSave="{00000000-0000-0000-0000-000000000000}"/>
  <bookViews>
    <workbookView xWindow="780" yWindow="780" windowWidth="21600" windowHeight="11295" xr2:uid="{F2640981-452B-4E72-82C7-D29A7AD2B777}"/>
  </bookViews>
  <sheets>
    <sheet name="Planilha1" sheetId="1" r:id="rId1"/>
  </sheets>
  <definedNames>
    <definedName name="_xlnm._FilterDatabase" localSheetId="0" hidden="1">Planilha1!$A$1:$R$1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R8" i="1"/>
  <c r="R16" i="1"/>
  <c r="R24" i="1"/>
  <c r="R34" i="1"/>
  <c r="R33" i="1"/>
  <c r="R20" i="1"/>
  <c r="R19" i="1"/>
  <c r="R5" i="1"/>
  <c r="R23" i="1"/>
  <c r="R31" i="1"/>
  <c r="R28" i="1"/>
  <c r="R14" i="1"/>
  <c r="R6" i="1"/>
  <c r="R27" i="1"/>
  <c r="R35" i="1"/>
  <c r="R30" i="1"/>
  <c r="R3" i="1"/>
  <c r="R32" i="1"/>
  <c r="R26" i="1"/>
  <c r="R25" i="1"/>
  <c r="R18" i="1"/>
  <c r="R17" i="1"/>
  <c r="R15" i="1"/>
  <c r="R11" i="1"/>
  <c r="R9" i="1"/>
  <c r="R7" i="1"/>
  <c r="R4" i="1"/>
  <c r="P30" i="1"/>
  <c r="P28" i="1"/>
  <c r="P11" i="1"/>
  <c r="P3" i="1"/>
  <c r="P35" i="1"/>
  <c r="P33" i="1"/>
  <c r="P32" i="1"/>
  <c r="P29" i="1"/>
  <c r="P27" i="1"/>
  <c r="P26" i="1"/>
  <c r="P25" i="1"/>
  <c r="P23" i="1"/>
  <c r="P22" i="1"/>
  <c r="P20" i="1"/>
  <c r="P19" i="1"/>
  <c r="P18" i="1"/>
  <c r="P17" i="1"/>
  <c r="P16" i="1"/>
  <c r="P15" i="1"/>
  <c r="P14" i="1"/>
  <c r="P13" i="1"/>
  <c r="P10" i="1"/>
  <c r="P9" i="1"/>
  <c r="P6" i="1"/>
  <c r="P5" i="1"/>
  <c r="P4" i="1"/>
  <c r="N7" i="1"/>
  <c r="N6" i="1"/>
  <c r="N5" i="1"/>
  <c r="N3" i="1"/>
  <c r="N32" i="1"/>
  <c r="N24" i="1"/>
  <c r="H8" i="1"/>
  <c r="H6" i="1"/>
  <c r="H5" i="1"/>
  <c r="H4" i="1"/>
</calcChain>
</file>

<file path=xl/sharedStrings.xml><?xml version="1.0" encoding="utf-8"?>
<sst xmlns="http://schemas.openxmlformats.org/spreadsheetml/2006/main" count="54" uniqueCount="54">
  <si>
    <t>Lojas</t>
  </si>
  <si>
    <t>Abril</t>
  </si>
  <si>
    <t>Maio</t>
  </si>
  <si>
    <t>Junho</t>
  </si>
  <si>
    <t>Loja 01</t>
  </si>
  <si>
    <t>Loja 02</t>
  </si>
  <si>
    <t>Loja 03</t>
  </si>
  <si>
    <t>Loja 04</t>
  </si>
  <si>
    <t>Loja 05</t>
  </si>
  <si>
    <t>Loja 06</t>
  </si>
  <si>
    <t>Loja 07</t>
  </si>
  <si>
    <t>Loja 08</t>
  </si>
  <si>
    <t>Loja 09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</si>
  <si>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</si>
  <si>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</si>
  <si>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</si>
  <si>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</si>
  <si>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</si>
  <si>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</si>
  <si>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</si>
  <si>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</si>
  <si>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</si>
  <si>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</si>
  <si>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22</t>
  </si>
  <si>
    <t>Loja 23</t>
  </si>
  <si>
    <t>Loja 27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</si>
  <si>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</si>
  <si>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</si>
  <si>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</si>
  <si>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</si>
  <si>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</si>
  <si>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</si>
  <si>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</si>
  <si>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</si>
  <si>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36</t>
  </si>
  <si>
    <t>Loja 37</t>
  </si>
  <si>
    <t>Loja 38</t>
  </si>
  <si>
    <t>Loja 39</t>
  </si>
  <si>
    <t>Janeiro</t>
  </si>
  <si>
    <t>Fevereiro</t>
  </si>
  <si>
    <t>Março</t>
  </si>
  <si>
    <t>Julho</t>
  </si>
  <si>
    <t>Agosto</t>
  </si>
  <si>
    <t>Setembro</t>
  </si>
  <si>
    <t>Outubro</t>
  </si>
  <si>
    <t>Vd Lqd  - Janeiro</t>
  </si>
  <si>
    <t>Vd Lqd  - Fevereiro</t>
  </si>
  <si>
    <t>Vd Lqd  - Março</t>
  </si>
  <si>
    <t>Vd Lqd  - Abril</t>
  </si>
  <si>
    <t>Vd Lqd  - Maio</t>
  </si>
  <si>
    <t>Vd Lqd  - Junho</t>
  </si>
  <si>
    <t>Vd Lqd  - Julho</t>
  </si>
  <si>
    <t>Vd Lqd  - Agosto</t>
  </si>
  <si>
    <t>Vd Lqd  - 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</si>
</sst>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4" fontId="0" fillId="0" borderId="0" xfId="1" applyFont="1" applyAlignment="1">
      <alignment horizontal="center"/>
    </xf>
    <xf numFmtId="10" fontId="0" fillId="0" borderId="0" xfId="0" applyNumberFormat="1" applyAlignment="1">
      <alignment horizontal="center"/>
    </xf>
    <xf numFmtId="44" fontId="0" fillId="0" borderId="1" xfId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44" fontId="0" fillId="0" borderId="2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409D-3655-4FE6-803C-B6D2DB58FA08}">
  <dimension ref="A1:T35"/>
  <sheetViews>
    <sheetView tabSelected="1" topLeftCell="A4" zoomScaleNormal="100" workbookViewId="0">
      <pane xSplit="1" topLeftCell="B1" activePane="topRight" state="frozen"/>
      <selection pane="topRight" activeCell="P11" sqref="P11"/>
    </sheetView>
  </sheetViews>
  <sheetFormatPr defaultRowHeight="15" x14ac:dyDescent="0.25"/>
  <cols>
    <col min="1" max="1" width="9.140625" style="5"/>
    <col min="2" max="2" width="12.7109375" style="9" bestFit="1" customWidth="1"/>
    <col min="3" max="3" width="15.5703125" style="9" hidden="1" customWidth="1"/>
    <col min="4" max="4" width="14.140625" style="9" bestFit="1" customWidth="1"/>
    <col min="5" max="5" width="17.85546875" style="9" hidden="1" customWidth="1"/>
    <col min="6" max="6" width="13.5703125" style="9" customWidth="1"/>
    <col min="7" max="7" width="15.42578125" style="9" hidden="1" customWidth="1"/>
    <col min="8" max="8" width="12.7109375" style="9" bestFit="1" customWidth="1"/>
    <col min="9" max="9" width="15.42578125" style="9" hidden="1" customWidth="1"/>
    <col min="10" max="10" width="14.28515625" style="10" bestFit="1" customWidth="1"/>
    <col min="11" max="11" width="15.42578125" style="11" hidden="1" customWidth="1"/>
    <col min="12" max="12" width="14.28515625" style="10" bestFit="1" customWidth="1"/>
    <col min="13" max="13" width="16.85546875" style="5" hidden="1" customWidth="1"/>
    <col min="14" max="14" width="14.28515625" style="10" bestFit="1" customWidth="1"/>
    <col min="15" max="15" width="16.85546875" style="11" hidden="1" customWidth="1"/>
    <col min="16" max="16" width="14.28515625" style="10" bestFit="1" customWidth="1"/>
    <col min="17" max="17" width="16.7109375" style="10" hidden="1" customWidth="1"/>
    <col min="18" max="18" width="14.28515625" style="10" customWidth="1"/>
    <col min="19" max="19" width="18" style="11" hidden="1" customWidth="1"/>
    <col min="20" max="20" width="14.28515625" style="5" bestFit="1" customWidth="1"/>
    <col min="21" max="16384" width="9.140625" style="5"/>
  </cols>
  <sheetData>
    <row r="1" spans="1:20" x14ac:dyDescent="0.25">
      <c r="A1" s="1" t="s">
        <v>0</v>
      </c>
      <c r="B1" s="3" t="s">
        <v>38</v>
      </c>
      <c r="C1" s="3" t="s">
        <v>45</v>
      </c>
      <c r="D1" s="3" t="s">
        <v>39</v>
      </c>
      <c r="E1" s="3" t="s">
        <v>46</v>
      </c>
      <c r="F1" s="3" t="s">
        <v>40</v>
      </c>
      <c r="G1" s="3" t="s">
        <v>47</v>
      </c>
      <c r="H1" s="3" t="s">
        <v>1</v>
      </c>
      <c r="I1" s="3" t="s">
        <v>48</v>
      </c>
      <c r="J1" s="2" t="s">
        <v>2</v>
      </c>
      <c r="K1" s="4" t="s">
        <v>49</v>
      </c>
      <c r="L1" s="2" t="s">
        <v>3</v>
      </c>
      <c r="M1" s="1" t="s">
        <v>50</v>
      </c>
      <c r="N1" s="2" t="s">
        <v>41</v>
      </c>
      <c r="O1" s="4" t="s">
        <v>51</v>
      </c>
      <c r="P1" s="2" t="s">
        <v>42</v>
      </c>
      <c r="Q1" s="2" t="s">
        <v>52</v>
      </c>
      <c r="R1" s="2" t="s">
        <v>43</v>
      </c>
      <c r="S1" s="15" t="s">
        <v>53</v>
      </c>
      <c r="T1" s="14" t="s">
        <v>44</v>
      </c>
    </row>
    <row r="2" spans="1:20" x14ac:dyDescent="0.25">
      <c r="A2" s="13" t="s">
        <v>4</v>
      </c>
      <c r="B2" s="6">
        <v>3815.15</v>
      </c>
      <c r="C2" s="6">
        <v>316268.32</v>
      </c>
      <c r="D2" s="6">
        <v>2506.66</v>
      </c>
      <c r="E2" s="6">
        <v>317907.59999999998</v>
      </c>
      <c r="F2" s="6">
        <v>2327.2199999999998</v>
      </c>
      <c r="G2" s="6">
        <v>366819.54</v>
      </c>
      <c r="H2" s="6">
        <v>1758.13</v>
      </c>
      <c r="I2" s="6">
        <v>355578.74999999994</v>
      </c>
      <c r="J2" s="12">
        <v>2000.77</v>
      </c>
      <c r="K2" s="8">
        <v>397753.32000000007</v>
      </c>
      <c r="L2" s="12">
        <v>2619.4899999999998</v>
      </c>
      <c r="M2" s="7">
        <v>380431.99000000005</v>
      </c>
      <c r="N2" s="12">
        <v>1186</v>
      </c>
      <c r="O2" s="12">
        <v>380431.99000000005</v>
      </c>
      <c r="P2" s="12">
        <v>2177.38</v>
      </c>
      <c r="Q2" s="12">
        <v>351785.4</v>
      </c>
      <c r="R2" s="12">
        <v>1572.93</v>
      </c>
      <c r="S2" s="16">
        <v>321423.48</v>
      </c>
      <c r="T2" s="12">
        <v>3361.19</v>
      </c>
    </row>
    <row r="3" spans="1:20" x14ac:dyDescent="0.25">
      <c r="A3" s="13" t="s">
        <v>5</v>
      </c>
      <c r="B3" s="6">
        <v>3261.45</v>
      </c>
      <c r="C3" s="6">
        <v>518881.23999999993</v>
      </c>
      <c r="D3" s="6">
        <v>1976.82</v>
      </c>
      <c r="E3" s="6">
        <v>501805.52999999997</v>
      </c>
      <c r="F3" s="6">
        <v>4194.78</v>
      </c>
      <c r="G3" s="6">
        <v>543300.14</v>
      </c>
      <c r="H3" s="6">
        <v>2437.8000000000002</v>
      </c>
      <c r="I3" s="6">
        <v>519187.32999999984</v>
      </c>
      <c r="J3" s="12">
        <v>3162.04</v>
      </c>
      <c r="K3" s="8">
        <v>591857.52999999991</v>
      </c>
      <c r="L3" s="12">
        <v>2460.4499999999998</v>
      </c>
      <c r="M3" s="7">
        <v>517149.17999999993</v>
      </c>
      <c r="N3" s="12">
        <f>1532.89+20.1</f>
        <v>1552.99</v>
      </c>
      <c r="O3" s="12">
        <v>517149.17999999993</v>
      </c>
      <c r="P3" s="12">
        <f>50.23+273.27+1680.92+158.37</f>
        <v>2162.79</v>
      </c>
      <c r="Q3" s="12">
        <v>544538.22</v>
      </c>
      <c r="R3" s="12">
        <f>2132.51+130.28+35.8</f>
        <v>2298.5900000000006</v>
      </c>
      <c r="S3" s="16">
        <v>501896.29999999993</v>
      </c>
      <c r="T3" s="12">
        <v>3193.04</v>
      </c>
    </row>
    <row r="4" spans="1:20" x14ac:dyDescent="0.25">
      <c r="A4" s="13" t="s">
        <v>6</v>
      </c>
      <c r="B4" s="6">
        <v>3091.53</v>
      </c>
      <c r="C4" s="6">
        <v>417616.51</v>
      </c>
      <c r="D4" s="6">
        <v>2852.62</v>
      </c>
      <c r="E4" s="6">
        <v>434610.35999999993</v>
      </c>
      <c r="F4" s="6">
        <v>3319.65</v>
      </c>
      <c r="G4" s="6">
        <v>489738.45000000007</v>
      </c>
      <c r="H4" s="6">
        <f>94.15+1684.34</f>
        <v>1778.49</v>
      </c>
      <c r="I4" s="6">
        <v>505867.8299999999</v>
      </c>
      <c r="J4" s="12">
        <v>1309.0999999999999</v>
      </c>
      <c r="K4" s="8">
        <v>565666.49</v>
      </c>
      <c r="L4" s="12">
        <v>1766.71</v>
      </c>
      <c r="M4" s="7">
        <v>519881.56</v>
      </c>
      <c r="N4" s="12">
        <v>1983.57</v>
      </c>
      <c r="O4" s="12">
        <v>519881.56</v>
      </c>
      <c r="P4" s="12">
        <f>99.41+2034.94</f>
        <v>2134.35</v>
      </c>
      <c r="Q4" s="12">
        <v>540162.36</v>
      </c>
      <c r="R4" s="12">
        <f>1491.3+1.24</f>
        <v>1492.54</v>
      </c>
      <c r="S4" s="16">
        <v>509386.98</v>
      </c>
      <c r="T4" s="12">
        <v>2696.11</v>
      </c>
    </row>
    <row r="5" spans="1:20" x14ac:dyDescent="0.25">
      <c r="A5" s="13" t="s">
        <v>7</v>
      </c>
      <c r="B5" s="6">
        <v>4122.75</v>
      </c>
      <c r="C5" s="6">
        <v>253170.88000000003</v>
      </c>
      <c r="D5" s="6">
        <v>3147.17</v>
      </c>
      <c r="E5" s="6">
        <v>265162.77999999997</v>
      </c>
      <c r="F5" s="6">
        <v>1961</v>
      </c>
      <c r="G5" s="6">
        <v>300201.24</v>
      </c>
      <c r="H5" s="6">
        <f>3828.5+124.21</f>
        <v>3952.71</v>
      </c>
      <c r="I5" s="6">
        <v>311929.23</v>
      </c>
      <c r="J5" s="12">
        <v>3654.79</v>
      </c>
      <c r="K5" s="8">
        <v>385020.13000000012</v>
      </c>
      <c r="L5" s="12">
        <v>2024.44</v>
      </c>
      <c r="M5" s="7">
        <v>343082.89999999997</v>
      </c>
      <c r="N5" s="12">
        <f>1817.76+185.12+640.21</f>
        <v>2643.09</v>
      </c>
      <c r="O5" s="16">
        <v>343082.89999999997</v>
      </c>
      <c r="P5" s="12">
        <f>455.07+100.34+3388.58</f>
        <v>3943.99</v>
      </c>
      <c r="Q5" s="12">
        <v>329348.59999999998</v>
      </c>
      <c r="R5" s="12">
        <f>1882.87+34.77</f>
        <v>1917.6399999999999</v>
      </c>
      <c r="S5" s="16">
        <v>297373.00999999995</v>
      </c>
      <c r="T5" s="12">
        <v>2696.64</v>
      </c>
    </row>
    <row r="6" spans="1:20" x14ac:dyDescent="0.25">
      <c r="A6" s="13" t="s">
        <v>8</v>
      </c>
      <c r="B6" s="6">
        <v>3209.23</v>
      </c>
      <c r="C6" s="6">
        <v>330274.24999999994</v>
      </c>
      <c r="D6" s="6">
        <v>3413.06</v>
      </c>
      <c r="E6" s="6">
        <v>355958.00000000006</v>
      </c>
      <c r="F6" s="6">
        <v>2627.11</v>
      </c>
      <c r="G6" s="6">
        <v>377947.57999999996</v>
      </c>
      <c r="H6" s="6">
        <f>61.57+2544.06</f>
        <v>2605.63</v>
      </c>
      <c r="I6" s="6">
        <v>383207.41</v>
      </c>
      <c r="J6" s="12">
        <v>2374.25</v>
      </c>
      <c r="K6" s="8">
        <v>409923.56999999995</v>
      </c>
      <c r="L6" s="12">
        <v>4784.1899999999996</v>
      </c>
      <c r="M6" s="7">
        <v>404714.26</v>
      </c>
      <c r="N6" s="12">
        <f>1720.55+328.21</f>
        <v>2048.7599999999998</v>
      </c>
      <c r="O6" s="16">
        <v>404714.26</v>
      </c>
      <c r="P6" s="12">
        <f>122.25+1669.58</f>
        <v>1791.83</v>
      </c>
      <c r="Q6" s="12">
        <v>417734.61</v>
      </c>
      <c r="R6" s="12">
        <f>1522.77+205.08</f>
        <v>1727.85</v>
      </c>
      <c r="S6" s="16">
        <v>413519.51</v>
      </c>
      <c r="T6" s="12">
        <v>2832.24</v>
      </c>
    </row>
    <row r="7" spans="1:20" x14ac:dyDescent="0.25">
      <c r="A7" s="13" t="s">
        <v>9</v>
      </c>
      <c r="B7" s="6">
        <v>1974.92</v>
      </c>
      <c r="C7" s="6">
        <v>437011.36</v>
      </c>
      <c r="D7" s="6">
        <v>1406.55</v>
      </c>
      <c r="E7" s="6">
        <v>458159.55</v>
      </c>
      <c r="F7" s="6">
        <v>2657.29</v>
      </c>
      <c r="G7" s="6">
        <v>506547.69000000006</v>
      </c>
      <c r="H7" s="6">
        <v>1381.79</v>
      </c>
      <c r="I7" s="6">
        <v>494874.72999999992</v>
      </c>
      <c r="J7" s="12">
        <v>1510.71</v>
      </c>
      <c r="K7" s="8">
        <v>579925.82000000007</v>
      </c>
      <c r="L7" s="12">
        <v>2507.52</v>
      </c>
      <c r="M7" s="7">
        <v>526612.98</v>
      </c>
      <c r="N7" s="12">
        <f>1720.55+184.01</f>
        <v>1904.56</v>
      </c>
      <c r="O7" s="16">
        <v>526612.98</v>
      </c>
      <c r="P7" s="12">
        <v>1741.01</v>
      </c>
      <c r="Q7" s="12">
        <v>509720.01</v>
      </c>
      <c r="R7" s="12">
        <f>1756.73+7.18</f>
        <v>1763.91</v>
      </c>
      <c r="S7" s="16">
        <v>499494.34000000008</v>
      </c>
      <c r="T7" s="12">
        <v>2832.27</v>
      </c>
    </row>
    <row r="8" spans="1:20" x14ac:dyDescent="0.25">
      <c r="A8" s="13" t="s">
        <v>10</v>
      </c>
      <c r="B8" s="8">
        <v>10924.79</v>
      </c>
      <c r="C8" s="8">
        <v>1477411.7799999998</v>
      </c>
      <c r="D8" s="8">
        <v>9622.43</v>
      </c>
      <c r="E8" s="8">
        <v>1498872.8499999999</v>
      </c>
      <c r="F8" s="8">
        <v>6140</v>
      </c>
      <c r="G8" s="8">
        <v>1644692.0299999998</v>
      </c>
      <c r="H8" s="8">
        <f>20193.04+497.78</f>
        <v>20690.82</v>
      </c>
      <c r="I8" s="8">
        <v>1624258.19</v>
      </c>
      <c r="J8" s="12">
        <v>28482.1</v>
      </c>
      <c r="K8" s="8">
        <v>1807767.2899999998</v>
      </c>
      <c r="L8" s="12">
        <v>31083.7</v>
      </c>
      <c r="M8" s="7">
        <v>1528165.94</v>
      </c>
      <c r="N8" s="12">
        <v>24228.06</v>
      </c>
      <c r="O8" s="16">
        <v>1528165.94</v>
      </c>
      <c r="P8" s="12">
        <v>28741.5</v>
      </c>
      <c r="Q8" s="12">
        <v>1548402.81</v>
      </c>
      <c r="R8" s="12">
        <f>28785.03+314.34</f>
        <v>29099.37</v>
      </c>
      <c r="S8" s="16">
        <v>1527870.7699999998</v>
      </c>
      <c r="T8" s="12">
        <v>26624.31</v>
      </c>
    </row>
    <row r="9" spans="1:20" x14ac:dyDescent="0.25">
      <c r="A9" s="13" t="s">
        <v>11</v>
      </c>
      <c r="B9" s="8">
        <v>7361.77</v>
      </c>
      <c r="C9" s="8">
        <v>813725.08999999985</v>
      </c>
      <c r="D9" s="8">
        <v>5989.17</v>
      </c>
      <c r="E9" s="8">
        <v>789863.05999999982</v>
      </c>
      <c r="F9" s="8">
        <v>5969.23</v>
      </c>
      <c r="G9" s="8">
        <v>894880.94000000006</v>
      </c>
      <c r="H9" s="8">
        <v>5685.45</v>
      </c>
      <c r="I9" s="8">
        <v>828258.3</v>
      </c>
      <c r="J9" s="12">
        <v>3581.68</v>
      </c>
      <c r="K9" s="8">
        <v>959224.55999999994</v>
      </c>
      <c r="L9" s="12">
        <v>4173.1000000000004</v>
      </c>
      <c r="M9" s="7">
        <v>876519.54000000015</v>
      </c>
      <c r="N9" s="12">
        <v>2756.47</v>
      </c>
      <c r="O9" s="16">
        <v>876519.54000000015</v>
      </c>
      <c r="P9" s="12">
        <f>165.92+3593.7</f>
        <v>3759.62</v>
      </c>
      <c r="Q9" s="12">
        <v>945278.02</v>
      </c>
      <c r="R9" s="12">
        <f>4421.13+137.25</f>
        <v>4558.38</v>
      </c>
      <c r="S9" s="16">
        <v>883269.72999999986</v>
      </c>
      <c r="T9" s="12">
        <v>3940.19</v>
      </c>
    </row>
    <row r="10" spans="1:20" x14ac:dyDescent="0.25">
      <c r="A10" s="13" t="s">
        <v>12</v>
      </c>
      <c r="B10" s="6">
        <v>1415.21</v>
      </c>
      <c r="C10" s="6">
        <v>530764.86999999988</v>
      </c>
      <c r="D10" s="6">
        <v>1615.63</v>
      </c>
      <c r="E10" s="6">
        <v>495382.18</v>
      </c>
      <c r="F10" s="6">
        <v>1704.02</v>
      </c>
      <c r="G10" s="6">
        <v>551025.87</v>
      </c>
      <c r="H10" s="6">
        <v>1696.99</v>
      </c>
      <c r="I10" s="6">
        <v>544015.67000000004</v>
      </c>
      <c r="J10" s="12">
        <v>1218.47</v>
      </c>
      <c r="K10" s="8">
        <v>576396.18000000005</v>
      </c>
      <c r="L10" s="12">
        <v>1474.73</v>
      </c>
      <c r="M10" s="7">
        <v>508520.03000000014</v>
      </c>
      <c r="N10" s="12">
        <v>1633.56</v>
      </c>
      <c r="O10" s="16">
        <v>508520.03000000014</v>
      </c>
      <c r="P10" s="12">
        <f>116.18+105.94+1909.4</f>
        <v>2131.52</v>
      </c>
      <c r="Q10" s="12">
        <v>552007.82999999996</v>
      </c>
      <c r="R10" s="12">
        <v>2094.61</v>
      </c>
      <c r="S10" s="16">
        <v>517253.89999999991</v>
      </c>
      <c r="T10" s="12">
        <v>1688.3</v>
      </c>
    </row>
    <row r="11" spans="1:20" x14ac:dyDescent="0.25">
      <c r="A11" s="13" t="s">
        <v>13</v>
      </c>
      <c r="B11" s="8">
        <v>12399.62</v>
      </c>
      <c r="C11" s="8">
        <v>291177</v>
      </c>
      <c r="D11" s="8">
        <v>18362.41</v>
      </c>
      <c r="E11" s="8">
        <v>301914.05</v>
      </c>
      <c r="F11" s="8">
        <v>15979.27</v>
      </c>
      <c r="G11" s="8">
        <v>323986.61</v>
      </c>
      <c r="H11" s="8">
        <v>7856.69</v>
      </c>
      <c r="I11" s="8">
        <v>303581.27</v>
      </c>
      <c r="J11" s="12">
        <v>9471.56</v>
      </c>
      <c r="K11" s="8">
        <v>329241.91000000003</v>
      </c>
      <c r="L11" s="12">
        <v>8536.5300000000007</v>
      </c>
      <c r="M11" s="7">
        <v>300886.55999999988</v>
      </c>
      <c r="N11" s="12">
        <v>12598.37</v>
      </c>
      <c r="O11" s="16">
        <v>300886.55999999988</v>
      </c>
      <c r="P11" s="12">
        <f>7682.88+916.31+1603.36</f>
        <v>10202.550000000001</v>
      </c>
      <c r="Q11" s="12">
        <v>301946.69</v>
      </c>
      <c r="R11" s="12">
        <f>6348.91+65.39</f>
        <v>6414.3</v>
      </c>
      <c r="S11" s="16">
        <v>302708.77999999991</v>
      </c>
      <c r="T11" s="12">
        <v>7755.93</v>
      </c>
    </row>
    <row r="12" spans="1:20" x14ac:dyDescent="0.25">
      <c r="A12" s="13" t="s">
        <v>14</v>
      </c>
      <c r="B12" s="6">
        <v>1349.19</v>
      </c>
      <c r="C12" s="6">
        <v>358659.40000000008</v>
      </c>
      <c r="D12" s="6">
        <v>1580.01</v>
      </c>
      <c r="E12" s="6">
        <v>361571.00999999995</v>
      </c>
      <c r="F12" s="6">
        <v>597.74</v>
      </c>
      <c r="G12" s="6">
        <v>379706.62999999995</v>
      </c>
      <c r="H12" s="6">
        <v>510.38</v>
      </c>
      <c r="I12" s="6">
        <v>357116.83000000007</v>
      </c>
      <c r="J12" s="12">
        <v>1427.89</v>
      </c>
      <c r="K12" s="8">
        <v>406198.16000000003</v>
      </c>
      <c r="L12" s="12">
        <v>3572.4</v>
      </c>
      <c r="M12" s="7">
        <v>381042.61</v>
      </c>
      <c r="N12" s="12">
        <v>1373.26</v>
      </c>
      <c r="O12" s="16">
        <v>381042.61</v>
      </c>
      <c r="P12" s="12">
        <v>1766.1</v>
      </c>
      <c r="Q12" s="12">
        <v>356434.64</v>
      </c>
      <c r="R12" s="12">
        <v>3261.13</v>
      </c>
      <c r="S12" s="16">
        <v>336097.81</v>
      </c>
      <c r="T12" s="12">
        <v>2743.56</v>
      </c>
    </row>
    <row r="13" spans="1:20" x14ac:dyDescent="0.25">
      <c r="A13" s="13" t="s">
        <v>15</v>
      </c>
      <c r="B13" s="8">
        <v>913.67</v>
      </c>
      <c r="C13" s="8">
        <v>237772.9</v>
      </c>
      <c r="D13" s="8">
        <v>908.48</v>
      </c>
      <c r="E13" s="8">
        <v>245739.60000000006</v>
      </c>
      <c r="F13" s="8">
        <v>928.58</v>
      </c>
      <c r="G13" s="8">
        <v>287976.33</v>
      </c>
      <c r="H13" s="8">
        <v>700.14</v>
      </c>
      <c r="I13" s="8">
        <v>259190.49999999997</v>
      </c>
      <c r="J13" s="12">
        <v>874.35</v>
      </c>
      <c r="K13" s="8">
        <v>309369.31999999995</v>
      </c>
      <c r="L13" s="12">
        <v>2304.5</v>
      </c>
      <c r="M13" s="7">
        <v>279003.51</v>
      </c>
      <c r="N13" s="12">
        <v>1822.32</v>
      </c>
      <c r="O13" s="16">
        <v>279003.51</v>
      </c>
      <c r="P13" s="12">
        <f>2302.23+205.06+225.77</f>
        <v>2733.06</v>
      </c>
      <c r="Q13" s="12">
        <v>298929.7</v>
      </c>
      <c r="R13" s="12">
        <v>517.38</v>
      </c>
      <c r="S13" s="16">
        <v>275635.28999999992</v>
      </c>
      <c r="T13" s="12">
        <v>1356.84</v>
      </c>
    </row>
    <row r="14" spans="1:20" x14ac:dyDescent="0.25">
      <c r="A14" s="13" t="s">
        <v>16</v>
      </c>
      <c r="B14" s="8">
        <v>1401.83</v>
      </c>
      <c r="C14" s="8">
        <v>270698.84000000003</v>
      </c>
      <c r="D14" s="8">
        <v>2617.6799999999998</v>
      </c>
      <c r="E14" s="8">
        <v>279276.53000000003</v>
      </c>
      <c r="F14" s="8">
        <v>1218.5</v>
      </c>
      <c r="G14" s="8">
        <v>311604.11</v>
      </c>
      <c r="H14" s="8">
        <v>1101.5999999999999</v>
      </c>
      <c r="I14" s="8">
        <v>289732.94999999995</v>
      </c>
      <c r="J14" s="12">
        <v>3208.77</v>
      </c>
      <c r="K14" s="8">
        <v>346911.96000000008</v>
      </c>
      <c r="L14" s="12">
        <v>3058.92</v>
      </c>
      <c r="M14" s="7">
        <v>305540.82000000007</v>
      </c>
      <c r="N14" s="12">
        <v>1986.61</v>
      </c>
      <c r="O14" s="16">
        <v>305540.82000000007</v>
      </c>
      <c r="P14" s="12">
        <f>1369.78+178.48</f>
        <v>1548.26</v>
      </c>
      <c r="Q14" s="12">
        <v>306249.71999999997</v>
      </c>
      <c r="R14" s="12">
        <f>1537.91+231.64</f>
        <v>1769.5500000000002</v>
      </c>
      <c r="S14" s="16">
        <v>293693.71000000002</v>
      </c>
      <c r="T14" s="12">
        <v>2351.79</v>
      </c>
    </row>
    <row r="15" spans="1:20" x14ac:dyDescent="0.25">
      <c r="A15" s="13" t="s">
        <v>17</v>
      </c>
      <c r="B15" s="8">
        <v>2932.78</v>
      </c>
      <c r="C15" s="8">
        <v>556394.01000000013</v>
      </c>
      <c r="D15" s="8">
        <v>2118.04</v>
      </c>
      <c r="E15" s="8">
        <v>563304.71</v>
      </c>
      <c r="F15" s="8">
        <v>1532.52</v>
      </c>
      <c r="G15" s="8">
        <v>599511.51</v>
      </c>
      <c r="H15" s="8">
        <v>1773.79</v>
      </c>
      <c r="I15" s="8">
        <v>596031.76999999979</v>
      </c>
      <c r="J15" s="12">
        <v>3914</v>
      </c>
      <c r="K15" s="8">
        <v>654073.05000000016</v>
      </c>
      <c r="L15" s="12">
        <v>2937.42</v>
      </c>
      <c r="M15" s="7">
        <v>609893.27</v>
      </c>
      <c r="N15" s="12">
        <v>2006.64</v>
      </c>
      <c r="O15" s="16">
        <v>609893.27</v>
      </c>
      <c r="P15" s="12">
        <f>1824.37+110.59</f>
        <v>1934.9599999999998</v>
      </c>
      <c r="Q15" s="12">
        <v>574448.30000000005</v>
      </c>
      <c r="R15" s="12">
        <f>1310.8+83.36</f>
        <v>1394.1599999999999</v>
      </c>
      <c r="S15" s="16">
        <v>583298.26</v>
      </c>
      <c r="T15" s="12">
        <v>2260.94</v>
      </c>
    </row>
    <row r="16" spans="1:20" x14ac:dyDescent="0.25">
      <c r="A16" s="13" t="s">
        <v>18</v>
      </c>
      <c r="B16" s="8">
        <v>2873.81</v>
      </c>
      <c r="C16" s="8">
        <v>336610.98</v>
      </c>
      <c r="D16" s="8">
        <v>1527.21</v>
      </c>
      <c r="E16" s="8">
        <v>349413.7099999999</v>
      </c>
      <c r="F16" s="8">
        <v>1377.49</v>
      </c>
      <c r="G16" s="8">
        <v>380994.27</v>
      </c>
      <c r="H16" s="8">
        <v>2728.55</v>
      </c>
      <c r="I16" s="8">
        <v>387679.98999999987</v>
      </c>
      <c r="J16" s="12">
        <v>997.73</v>
      </c>
      <c r="K16" s="8">
        <v>420511.79</v>
      </c>
      <c r="L16" s="12">
        <v>2719.16</v>
      </c>
      <c r="M16" s="7">
        <v>364134.50999999995</v>
      </c>
      <c r="N16" s="12">
        <v>3167.01</v>
      </c>
      <c r="O16" s="16">
        <v>364134.50999999995</v>
      </c>
      <c r="P16" s="12">
        <f>1417.55+722.53</f>
        <v>2140.08</v>
      </c>
      <c r="Q16" s="12">
        <v>321131.77</v>
      </c>
      <c r="R16" s="12">
        <f>1597.1+17.51</f>
        <v>1614.61</v>
      </c>
      <c r="S16" s="16">
        <v>321140.44999999995</v>
      </c>
      <c r="T16" s="12">
        <v>2665.35</v>
      </c>
    </row>
    <row r="17" spans="1:20" x14ac:dyDescent="0.25">
      <c r="A17" s="13" t="s">
        <v>19</v>
      </c>
      <c r="B17" s="6">
        <v>2669.54</v>
      </c>
      <c r="C17" s="6">
        <v>565495.57000000007</v>
      </c>
      <c r="D17" s="6">
        <v>730.36</v>
      </c>
      <c r="E17" s="6">
        <v>598726.20000000007</v>
      </c>
      <c r="F17" s="6">
        <v>728.07</v>
      </c>
      <c r="G17" s="6">
        <v>634126.87000000011</v>
      </c>
      <c r="H17" s="6">
        <v>468.71999999999997</v>
      </c>
      <c r="I17" s="6">
        <v>627114.41999999993</v>
      </c>
      <c r="J17" s="12">
        <v>1507.13</v>
      </c>
      <c r="K17" s="8">
        <v>701264.64999999991</v>
      </c>
      <c r="L17" s="12">
        <v>2099.0700000000002</v>
      </c>
      <c r="M17" s="7">
        <v>634224.84000000008</v>
      </c>
      <c r="N17" s="12">
        <v>1824.87</v>
      </c>
      <c r="O17" s="16">
        <v>634224.84000000008</v>
      </c>
      <c r="P17" s="12">
        <f>1231.66+477.53</f>
        <v>1709.19</v>
      </c>
      <c r="Q17" s="12">
        <v>652958.51</v>
      </c>
      <c r="R17" s="12">
        <f>277.73+93.23</f>
        <v>370.96000000000004</v>
      </c>
      <c r="S17" s="16">
        <v>619209.53999999992</v>
      </c>
      <c r="T17" s="12">
        <v>1215.3599999999999</v>
      </c>
    </row>
    <row r="18" spans="1:20" x14ac:dyDescent="0.25">
      <c r="A18" s="13" t="s">
        <v>20</v>
      </c>
      <c r="B18" s="6">
        <v>1584.24</v>
      </c>
      <c r="C18" s="6">
        <v>584024.75</v>
      </c>
      <c r="D18" s="6">
        <v>4609.7299999999996</v>
      </c>
      <c r="E18" s="6">
        <v>574832.77</v>
      </c>
      <c r="F18" s="6">
        <v>1892.39</v>
      </c>
      <c r="G18" s="6">
        <v>629118.48</v>
      </c>
      <c r="H18" s="6">
        <v>2104.1999999999998</v>
      </c>
      <c r="I18" s="6">
        <v>654507.60999999975</v>
      </c>
      <c r="J18" s="12">
        <v>1889.36</v>
      </c>
      <c r="K18" s="8">
        <v>727084.09</v>
      </c>
      <c r="L18" s="12">
        <v>2495.4</v>
      </c>
      <c r="M18" s="7">
        <v>642976.94000000018</v>
      </c>
      <c r="N18" s="12">
        <v>2783.23</v>
      </c>
      <c r="O18" s="16">
        <v>642976.94000000018</v>
      </c>
      <c r="P18" s="12">
        <f>3130.98+342.62</f>
        <v>3473.6</v>
      </c>
      <c r="Q18" s="12">
        <v>660843.09</v>
      </c>
      <c r="R18" s="12">
        <f>1419.17+28.96</f>
        <v>1448.13</v>
      </c>
      <c r="S18" s="16">
        <v>650987.92000000016</v>
      </c>
      <c r="T18" s="12">
        <v>2395.96</v>
      </c>
    </row>
    <row r="19" spans="1:20" x14ac:dyDescent="0.25">
      <c r="A19" s="13" t="s">
        <v>21</v>
      </c>
      <c r="B19" s="8">
        <v>2803.98</v>
      </c>
      <c r="C19" s="8">
        <v>299211.36000000004</v>
      </c>
      <c r="D19" s="8">
        <v>2152.3000000000002</v>
      </c>
      <c r="E19" s="8">
        <v>309706.67999999993</v>
      </c>
      <c r="F19" s="8">
        <v>2332.14</v>
      </c>
      <c r="G19" s="8">
        <v>330797.88</v>
      </c>
      <c r="H19" s="8">
        <v>1116.6500000000001</v>
      </c>
      <c r="I19" s="8">
        <v>334436.68</v>
      </c>
      <c r="J19" s="12">
        <v>1914.07</v>
      </c>
      <c r="K19" s="8">
        <v>381044.5</v>
      </c>
      <c r="L19" s="12">
        <v>2951.28</v>
      </c>
      <c r="M19" s="7">
        <v>335856.27999999991</v>
      </c>
      <c r="N19" s="12">
        <v>2752.94</v>
      </c>
      <c r="O19" s="16">
        <v>335856.27999999991</v>
      </c>
      <c r="P19" s="12">
        <f>4719.36+17.8</f>
        <v>4737.16</v>
      </c>
      <c r="Q19" s="12">
        <v>316556.09000000003</v>
      </c>
      <c r="R19" s="12">
        <f>2364.88+86.92</f>
        <v>2451.8000000000002</v>
      </c>
      <c r="S19" s="16">
        <v>302914.18000000005</v>
      </c>
      <c r="T19" s="12">
        <v>2939.91</v>
      </c>
    </row>
    <row r="20" spans="1:20" x14ac:dyDescent="0.25">
      <c r="A20" s="13" t="s">
        <v>22</v>
      </c>
      <c r="B20" s="8">
        <v>2680.45</v>
      </c>
      <c r="C20" s="8">
        <v>311063.22000000009</v>
      </c>
      <c r="D20" s="8">
        <v>2400.37</v>
      </c>
      <c r="E20" s="8">
        <v>319729.59999999998</v>
      </c>
      <c r="F20" s="8">
        <v>2803.26</v>
      </c>
      <c r="G20" s="8">
        <v>313715.20000000007</v>
      </c>
      <c r="H20" s="8">
        <v>2190.77</v>
      </c>
      <c r="I20" s="8">
        <v>328890.83000000007</v>
      </c>
      <c r="J20" s="12">
        <v>2408.52</v>
      </c>
      <c r="K20" s="8">
        <v>374973.30999999994</v>
      </c>
      <c r="L20" s="12">
        <v>4451.8</v>
      </c>
      <c r="M20" s="7">
        <v>334530.41999999993</v>
      </c>
      <c r="N20" s="12">
        <v>6367.77</v>
      </c>
      <c r="O20" s="16">
        <v>334530.41999999993</v>
      </c>
      <c r="P20" s="12">
        <f>3133.04+140.28</f>
        <v>3273.32</v>
      </c>
      <c r="Q20" s="12">
        <v>334315.89</v>
      </c>
      <c r="R20" s="12">
        <f>2102.28+15.36+110.64</f>
        <v>2228.2800000000002</v>
      </c>
      <c r="S20" s="16">
        <v>322263.42999999993</v>
      </c>
      <c r="T20" s="12">
        <v>4469.54</v>
      </c>
    </row>
    <row r="21" spans="1:20" x14ac:dyDescent="0.25">
      <c r="A21" s="13" t="s">
        <v>23</v>
      </c>
      <c r="B21" s="6">
        <v>2081.8200000000002</v>
      </c>
      <c r="C21" s="6">
        <v>350032.83</v>
      </c>
      <c r="D21" s="6">
        <v>1138.48</v>
      </c>
      <c r="E21" s="6">
        <v>336951.61</v>
      </c>
      <c r="F21" s="6">
        <v>1596.96</v>
      </c>
      <c r="G21" s="6">
        <v>369146.02999999997</v>
      </c>
      <c r="H21" s="6">
        <v>1940.59</v>
      </c>
      <c r="I21" s="6">
        <v>357767.69000000006</v>
      </c>
      <c r="J21" s="12">
        <v>804.62</v>
      </c>
      <c r="K21" s="8">
        <v>409831.83999999991</v>
      </c>
      <c r="L21" s="12">
        <v>4451.8</v>
      </c>
      <c r="M21" s="7">
        <v>370423.07999999996</v>
      </c>
      <c r="N21" s="12">
        <v>2099.5500000000002</v>
      </c>
      <c r="O21" s="16">
        <v>370423.07999999996</v>
      </c>
      <c r="P21" s="12">
        <v>2357.04</v>
      </c>
      <c r="Q21" s="12">
        <v>368216.72</v>
      </c>
      <c r="R21" s="12">
        <v>1806.37</v>
      </c>
      <c r="S21" s="16">
        <v>379676.12999999995</v>
      </c>
      <c r="T21" s="12">
        <v>1189.31</v>
      </c>
    </row>
    <row r="22" spans="1:20" x14ac:dyDescent="0.25">
      <c r="A22" s="13" t="s">
        <v>24</v>
      </c>
      <c r="B22" s="6">
        <v>7737.67</v>
      </c>
      <c r="C22" s="6">
        <v>285712.87</v>
      </c>
      <c r="D22" s="6">
        <v>3877.66</v>
      </c>
      <c r="E22" s="6">
        <v>273908.76</v>
      </c>
      <c r="F22" s="6">
        <v>2598.09</v>
      </c>
      <c r="G22" s="6">
        <v>298739.14</v>
      </c>
      <c r="H22" s="6">
        <v>1193.92</v>
      </c>
      <c r="I22" s="6">
        <v>291433.78999999986</v>
      </c>
      <c r="J22" s="12">
        <v>1950.04</v>
      </c>
      <c r="K22" s="8">
        <v>326189.87000000005</v>
      </c>
      <c r="L22" s="12">
        <v>2408.15</v>
      </c>
      <c r="M22" s="7">
        <v>288743.79000000004</v>
      </c>
      <c r="N22" s="12">
        <v>3346.67</v>
      </c>
      <c r="O22" s="16">
        <v>288743.79000000004</v>
      </c>
      <c r="P22" s="12">
        <f>2354.93+310.9</f>
        <v>2665.83</v>
      </c>
      <c r="Q22" s="12">
        <v>306335.96000000002</v>
      </c>
      <c r="R22" s="12">
        <v>3977.81</v>
      </c>
      <c r="S22" s="16">
        <v>302261.61999999994</v>
      </c>
      <c r="T22" s="12">
        <v>2833.28</v>
      </c>
    </row>
    <row r="23" spans="1:20" x14ac:dyDescent="0.25">
      <c r="A23" s="13" t="s">
        <v>25</v>
      </c>
      <c r="B23" s="6">
        <v>5677.08</v>
      </c>
      <c r="C23" s="6">
        <v>206703.36000000002</v>
      </c>
      <c r="D23" s="6">
        <v>5873.49</v>
      </c>
      <c r="E23" s="6">
        <v>188376.37000000002</v>
      </c>
      <c r="F23" s="6">
        <v>5920.58</v>
      </c>
      <c r="G23" s="6">
        <v>220091.38000000006</v>
      </c>
      <c r="H23" s="6">
        <v>5611.77</v>
      </c>
      <c r="I23" s="6">
        <v>210710.91000000003</v>
      </c>
      <c r="J23" s="12">
        <v>5246.98</v>
      </c>
      <c r="K23" s="8">
        <v>227842.86</v>
      </c>
      <c r="L23" s="12">
        <v>4671.82</v>
      </c>
      <c r="M23" s="7">
        <v>219557.26999999996</v>
      </c>
      <c r="N23" s="12">
        <v>5618.78</v>
      </c>
      <c r="O23" s="16">
        <v>219557.26999999996</v>
      </c>
      <c r="P23" s="12">
        <f>3981.24+36.79</f>
        <v>4018.0299999999997</v>
      </c>
      <c r="Q23" s="12">
        <v>201690.62</v>
      </c>
      <c r="R23" s="12">
        <f>4227+65.52</f>
        <v>4292.5200000000004</v>
      </c>
      <c r="S23" s="16">
        <v>205412.74</v>
      </c>
      <c r="T23" s="12">
        <v>5347.13</v>
      </c>
    </row>
    <row r="24" spans="1:20" x14ac:dyDescent="0.25">
      <c r="A24" s="13" t="s">
        <v>26</v>
      </c>
      <c r="B24" s="6">
        <v>1980.74</v>
      </c>
      <c r="C24" s="6">
        <v>393248.42</v>
      </c>
      <c r="D24" s="6">
        <v>3022.62</v>
      </c>
      <c r="E24" s="6">
        <v>413457.77999999997</v>
      </c>
      <c r="F24" s="6">
        <v>3632.85</v>
      </c>
      <c r="G24" s="6">
        <v>429778.60999999993</v>
      </c>
      <c r="H24" s="6">
        <v>1747.72</v>
      </c>
      <c r="I24" s="6">
        <v>441700.85999999993</v>
      </c>
      <c r="J24" s="12">
        <v>1472.65</v>
      </c>
      <c r="K24" s="8">
        <v>483764.92999999993</v>
      </c>
      <c r="L24" s="12">
        <v>2062.92</v>
      </c>
      <c r="M24" s="7">
        <v>447257.67</v>
      </c>
      <c r="N24" s="12">
        <f>1346.22+249.33</f>
        <v>1595.55</v>
      </c>
      <c r="O24" s="16">
        <v>447257.67</v>
      </c>
      <c r="P24" s="12">
        <v>2662.34</v>
      </c>
      <c r="Q24" s="12">
        <v>465183.48</v>
      </c>
      <c r="R24" s="12">
        <f>1503.03+118.05+46.41+78.94</f>
        <v>1746.43</v>
      </c>
      <c r="S24" s="16">
        <v>458341.15</v>
      </c>
      <c r="T24" s="12">
        <v>4054.66</v>
      </c>
    </row>
    <row r="25" spans="1:20" x14ac:dyDescent="0.25">
      <c r="A25" s="13" t="s">
        <v>27</v>
      </c>
      <c r="B25" s="6">
        <v>4138.72</v>
      </c>
      <c r="C25" s="6">
        <v>391467.58000000007</v>
      </c>
      <c r="D25" s="6">
        <v>4259.8999999999996</v>
      </c>
      <c r="E25" s="6">
        <v>393408.98000000004</v>
      </c>
      <c r="F25" s="6">
        <v>3958.96</v>
      </c>
      <c r="G25" s="6">
        <v>447063.87000000005</v>
      </c>
      <c r="H25" s="6">
        <v>1469.9</v>
      </c>
      <c r="I25" s="6">
        <v>433994.14</v>
      </c>
      <c r="J25" s="12">
        <v>3150.69</v>
      </c>
      <c r="K25" s="8">
        <v>493359.59</v>
      </c>
      <c r="L25" s="12">
        <v>1174.6500000000001</v>
      </c>
      <c r="M25" s="7">
        <v>447726.73</v>
      </c>
      <c r="N25" s="12">
        <v>2095.33</v>
      </c>
      <c r="O25" s="16">
        <v>447726.73</v>
      </c>
      <c r="P25" s="12">
        <f>2888.36+49.51+29.97</f>
        <v>2967.84</v>
      </c>
      <c r="Q25" s="12">
        <v>469465.59</v>
      </c>
      <c r="R25" s="12">
        <f>548.97+112.11</f>
        <v>661.08</v>
      </c>
      <c r="S25" s="16">
        <v>431330.18000000011</v>
      </c>
      <c r="T25" s="12">
        <v>2339.25</v>
      </c>
    </row>
    <row r="26" spans="1:20" x14ac:dyDescent="0.25">
      <c r="A26" s="13" t="s">
        <v>28</v>
      </c>
      <c r="B26" s="6">
        <v>2480.5500000000002</v>
      </c>
      <c r="C26" s="6">
        <v>244120.4</v>
      </c>
      <c r="D26" s="6">
        <v>1634.85</v>
      </c>
      <c r="E26" s="6">
        <v>230710.15000000005</v>
      </c>
      <c r="F26" s="6">
        <v>2466.6799999999998</v>
      </c>
      <c r="G26" s="6">
        <v>224430.90999999995</v>
      </c>
      <c r="H26" s="6">
        <v>2180.56</v>
      </c>
      <c r="I26" s="6">
        <v>222189.52000000002</v>
      </c>
      <c r="J26" s="12">
        <v>3895.25</v>
      </c>
      <c r="K26" s="8">
        <v>319311.50000000006</v>
      </c>
      <c r="L26" s="12">
        <v>6561</v>
      </c>
      <c r="M26" s="7">
        <v>298124.64999999997</v>
      </c>
      <c r="N26" s="12">
        <v>3897.7</v>
      </c>
      <c r="O26" s="16">
        <v>298124.64999999997</v>
      </c>
      <c r="P26" s="12">
        <f>3298.31+71.45+23.4</f>
        <v>3393.16</v>
      </c>
      <c r="Q26" s="12">
        <v>294991.90999999997</v>
      </c>
      <c r="R26" s="12">
        <f>3859.89+453.55</f>
        <v>4313.4399999999996</v>
      </c>
      <c r="S26" s="16">
        <v>309446.0400000001</v>
      </c>
      <c r="T26" s="12">
        <f>5253.91+191.9</f>
        <v>5445.8099999999995</v>
      </c>
    </row>
    <row r="27" spans="1:20" x14ac:dyDescent="0.25">
      <c r="A27" s="13" t="s">
        <v>29</v>
      </c>
      <c r="B27" s="6">
        <v>1925.15</v>
      </c>
      <c r="C27" s="6">
        <v>523239.29</v>
      </c>
      <c r="D27" s="6">
        <v>2307.2600000000002</v>
      </c>
      <c r="E27" s="6">
        <v>497908.75000000012</v>
      </c>
      <c r="F27" s="6">
        <v>4032.63</v>
      </c>
      <c r="G27" s="6">
        <v>541542.22</v>
      </c>
      <c r="H27" s="6">
        <v>4994.21</v>
      </c>
      <c r="I27" s="6">
        <v>511418.25</v>
      </c>
      <c r="J27" s="12">
        <v>1572.38</v>
      </c>
      <c r="K27" s="8">
        <v>588203.49000000011</v>
      </c>
      <c r="L27" s="12">
        <v>2934.33</v>
      </c>
      <c r="M27" s="7">
        <v>469985.55</v>
      </c>
      <c r="N27" s="12">
        <v>3056.4</v>
      </c>
      <c r="O27" s="16">
        <v>469985.55</v>
      </c>
      <c r="P27" s="12">
        <f>2357.89+682.03+282.21</f>
        <v>3322.13</v>
      </c>
      <c r="Q27" s="12">
        <v>491064.3</v>
      </c>
      <c r="R27" s="12">
        <f>2521.26+175.9</f>
        <v>2697.1600000000003</v>
      </c>
      <c r="S27" s="16">
        <v>455979.63000000006</v>
      </c>
      <c r="T27" s="12">
        <v>3820.91</v>
      </c>
    </row>
    <row r="28" spans="1:20" x14ac:dyDescent="0.25">
      <c r="A28" s="13" t="s">
        <v>30</v>
      </c>
      <c r="B28" s="6">
        <v>4068.65</v>
      </c>
      <c r="C28" s="6">
        <v>175605.36000000002</v>
      </c>
      <c r="D28" s="6">
        <v>2521.98</v>
      </c>
      <c r="E28" s="6">
        <v>160005.83999999997</v>
      </c>
      <c r="F28" s="6">
        <v>2947.56</v>
      </c>
      <c r="G28" s="6">
        <v>173432.32000000001</v>
      </c>
      <c r="H28" s="6">
        <v>2123.23</v>
      </c>
      <c r="I28" s="6">
        <v>174798.34</v>
      </c>
      <c r="J28" s="12">
        <v>2377.08</v>
      </c>
      <c r="K28" s="8">
        <v>199895.4</v>
      </c>
      <c r="L28" s="12">
        <v>4185.46</v>
      </c>
      <c r="M28" s="7">
        <v>175290.50000000003</v>
      </c>
      <c r="N28" s="12">
        <v>3505.96</v>
      </c>
      <c r="O28" s="16">
        <v>175290.50000000003</v>
      </c>
      <c r="P28" s="12">
        <f>2662.34+147.68</f>
        <v>2810.02</v>
      </c>
      <c r="Q28" s="12">
        <v>167261.18</v>
      </c>
      <c r="R28" s="12">
        <f>2275.69+28.52</f>
        <v>2304.21</v>
      </c>
      <c r="S28" s="16">
        <v>159934.76000000004</v>
      </c>
      <c r="T28" s="12">
        <v>2538.92</v>
      </c>
    </row>
    <row r="29" spans="1:20" x14ac:dyDescent="0.25">
      <c r="A29" s="13" t="s">
        <v>31</v>
      </c>
      <c r="B29" s="6">
        <v>6342.84</v>
      </c>
      <c r="C29" s="6">
        <v>141996.86000000002</v>
      </c>
      <c r="D29" s="6">
        <v>4159.92</v>
      </c>
      <c r="E29" s="6">
        <v>131759.1</v>
      </c>
      <c r="F29" s="6">
        <v>5512.78</v>
      </c>
      <c r="G29" s="6">
        <v>145351.70000000001</v>
      </c>
      <c r="H29" s="6">
        <v>5835.24</v>
      </c>
      <c r="I29" s="6">
        <v>141922.55000000002</v>
      </c>
      <c r="J29" s="12">
        <v>5095.5</v>
      </c>
      <c r="K29" s="8">
        <v>166799.18</v>
      </c>
      <c r="L29" s="12">
        <v>3648.8</v>
      </c>
      <c r="M29" s="7">
        <v>144001.04999999996</v>
      </c>
      <c r="N29" s="12">
        <v>6146.21</v>
      </c>
      <c r="O29" s="16">
        <v>144001.04999999996</v>
      </c>
      <c r="P29" s="12">
        <f>5093.52+21.41</f>
        <v>5114.93</v>
      </c>
      <c r="Q29" s="12">
        <v>144660</v>
      </c>
      <c r="R29" s="12">
        <v>2731.87</v>
      </c>
      <c r="S29" s="16">
        <v>129722.69</v>
      </c>
      <c r="T29" s="12">
        <v>3104.86</v>
      </c>
    </row>
    <row r="30" spans="1:20" x14ac:dyDescent="0.25">
      <c r="A30" s="13" t="s">
        <v>32</v>
      </c>
      <c r="B30" s="6">
        <v>5852.26</v>
      </c>
      <c r="C30" s="6">
        <v>184440.47</v>
      </c>
      <c r="D30" s="6">
        <v>7429.03</v>
      </c>
      <c r="E30" s="6">
        <v>184131.24</v>
      </c>
      <c r="F30" s="6">
        <v>4816.1000000000004</v>
      </c>
      <c r="G30" s="6">
        <v>225337.18</v>
      </c>
      <c r="H30" s="6">
        <v>5498.78</v>
      </c>
      <c r="I30" s="6">
        <v>219354.12000000005</v>
      </c>
      <c r="J30" s="12">
        <v>3400.28</v>
      </c>
      <c r="K30" s="8">
        <v>251832.24</v>
      </c>
      <c r="L30" s="12">
        <v>4826.1099999999997</v>
      </c>
      <c r="M30" s="7">
        <v>232705.02000000005</v>
      </c>
      <c r="N30" s="12">
        <v>6872.92</v>
      </c>
      <c r="O30" s="16">
        <v>232705.02000000005</v>
      </c>
      <c r="P30" s="12">
        <f>4569.62+41.78+868.38</f>
        <v>5479.78</v>
      </c>
      <c r="Q30" s="12">
        <v>253226.74</v>
      </c>
      <c r="R30" s="12">
        <f>4811.79+73.85</f>
        <v>4885.6400000000003</v>
      </c>
      <c r="S30" s="16">
        <v>234316.07</v>
      </c>
      <c r="T30" s="12">
        <v>4137.78</v>
      </c>
    </row>
    <row r="31" spans="1:20" x14ac:dyDescent="0.25">
      <c r="A31" s="13" t="s">
        <v>33</v>
      </c>
      <c r="B31" s="6">
        <v>3412.84</v>
      </c>
      <c r="C31" s="6">
        <v>177114.78000000003</v>
      </c>
      <c r="D31" s="6">
        <v>4386.2700000000004</v>
      </c>
      <c r="E31" s="6">
        <v>164594.54</v>
      </c>
      <c r="F31" s="6">
        <v>6192.75</v>
      </c>
      <c r="G31" s="6">
        <v>192810.4</v>
      </c>
      <c r="H31" s="6">
        <v>3054.28</v>
      </c>
      <c r="I31" s="6">
        <v>185545.92</v>
      </c>
      <c r="J31" s="12">
        <v>3961.83</v>
      </c>
      <c r="K31" s="8">
        <v>206983.14999999997</v>
      </c>
      <c r="L31" s="12">
        <v>5130.66</v>
      </c>
      <c r="M31" s="7">
        <v>185474.74000000005</v>
      </c>
      <c r="N31" s="12">
        <v>6785.89</v>
      </c>
      <c r="O31" s="16">
        <v>185474.74000000005</v>
      </c>
      <c r="P31" s="12">
        <v>4663.3999999999996</v>
      </c>
      <c r="Q31" s="12">
        <v>198350.77</v>
      </c>
      <c r="R31" s="12">
        <f>3279.55+195.39</f>
        <v>3474.94</v>
      </c>
      <c r="S31" s="16">
        <v>200019.36</v>
      </c>
      <c r="T31" s="12">
        <v>5753.46</v>
      </c>
    </row>
    <row r="32" spans="1:20" x14ac:dyDescent="0.25">
      <c r="A32" s="13" t="s">
        <v>34</v>
      </c>
      <c r="B32" s="6">
        <v>1821.37</v>
      </c>
      <c r="C32" s="6">
        <v>265316.92</v>
      </c>
      <c r="D32" s="6">
        <v>2758.77</v>
      </c>
      <c r="E32" s="6">
        <v>270905.75999999995</v>
      </c>
      <c r="F32" s="6">
        <v>3893.18</v>
      </c>
      <c r="G32" s="6">
        <v>303042.92000000004</v>
      </c>
      <c r="H32" s="6">
        <v>2450.6999999999998</v>
      </c>
      <c r="I32" s="6">
        <v>281367.14999999997</v>
      </c>
      <c r="J32" s="12">
        <v>3916.84</v>
      </c>
      <c r="K32" s="8">
        <v>306563.62</v>
      </c>
      <c r="L32" s="12">
        <v>5197.12</v>
      </c>
      <c r="M32" s="7">
        <v>278353.22000000009</v>
      </c>
      <c r="N32" s="12">
        <f>3353.16+230.54</f>
        <v>3583.7</v>
      </c>
      <c r="O32" s="16">
        <v>278353.22000000009</v>
      </c>
      <c r="P32" s="12">
        <f>2688.79+468.98</f>
        <v>3157.77</v>
      </c>
      <c r="Q32" s="12">
        <v>285996.31</v>
      </c>
      <c r="R32" s="12">
        <f>1966.8+490.56</f>
        <v>2457.36</v>
      </c>
      <c r="S32" s="16">
        <v>265429.8</v>
      </c>
      <c r="T32" s="12">
        <v>4121.8100000000004</v>
      </c>
    </row>
    <row r="33" spans="1:20" x14ac:dyDescent="0.25">
      <c r="A33" s="13" t="s">
        <v>35</v>
      </c>
      <c r="B33" s="6">
        <v>5363.98</v>
      </c>
      <c r="C33" s="6">
        <v>320999.52999999997</v>
      </c>
      <c r="D33" s="6">
        <v>5776.64</v>
      </c>
      <c r="E33" s="6">
        <v>316521.39</v>
      </c>
      <c r="F33" s="6">
        <v>4642.92</v>
      </c>
      <c r="G33" s="6">
        <v>311900.92</v>
      </c>
      <c r="H33" s="6">
        <v>4407.99</v>
      </c>
      <c r="I33" s="6">
        <v>335582.99000000011</v>
      </c>
      <c r="J33" s="12">
        <v>3407.14</v>
      </c>
      <c r="K33" s="8">
        <v>387959.61999999994</v>
      </c>
      <c r="L33" s="12">
        <v>2594.91</v>
      </c>
      <c r="M33" s="7">
        <v>353753.36000000004</v>
      </c>
      <c r="N33" s="12">
        <v>2120.77</v>
      </c>
      <c r="O33" s="16">
        <v>353753.36000000004</v>
      </c>
      <c r="P33" s="12">
        <f>3431.6+149.48</f>
        <v>3581.08</v>
      </c>
      <c r="Q33" s="12">
        <v>358567.24</v>
      </c>
      <c r="R33" s="12">
        <f>4376.52+49.59</f>
        <v>4426.1100000000006</v>
      </c>
      <c r="S33" s="16">
        <v>333922.65000000002</v>
      </c>
      <c r="T33" s="12">
        <v>3565.4</v>
      </c>
    </row>
    <row r="34" spans="1:20" x14ac:dyDescent="0.25">
      <c r="A34" s="13" t="s">
        <v>36</v>
      </c>
      <c r="B34" s="6">
        <v>4629.5600000000004</v>
      </c>
      <c r="C34" s="6">
        <v>255075.61000000004</v>
      </c>
      <c r="D34" s="6">
        <v>4586.08</v>
      </c>
      <c r="E34" s="6">
        <v>238557.01000000004</v>
      </c>
      <c r="F34" s="6">
        <v>3976.03</v>
      </c>
      <c r="G34" s="6">
        <v>261867.15999999997</v>
      </c>
      <c r="H34" s="6">
        <v>4813.1899999999996</v>
      </c>
      <c r="I34" s="6">
        <v>255543.59999999995</v>
      </c>
      <c r="J34" s="12">
        <v>2250.79</v>
      </c>
      <c r="K34" s="8">
        <v>263714.19</v>
      </c>
      <c r="L34" s="12">
        <v>2188.36</v>
      </c>
      <c r="M34" s="7">
        <v>266327.42999999993</v>
      </c>
      <c r="N34" s="12">
        <v>2173.6</v>
      </c>
      <c r="O34" s="16">
        <v>266327.42999999993</v>
      </c>
      <c r="P34" s="12">
        <v>3386.74</v>
      </c>
      <c r="Q34" s="12">
        <v>259324.6</v>
      </c>
      <c r="R34" s="12">
        <f>2051.88+52.65</f>
        <v>2104.5300000000002</v>
      </c>
      <c r="S34" s="16">
        <v>245946.86000000002</v>
      </c>
      <c r="T34" s="12">
        <v>3516.21</v>
      </c>
    </row>
    <row r="35" spans="1:20" x14ac:dyDescent="0.25">
      <c r="A35" s="13" t="s">
        <v>37</v>
      </c>
      <c r="B35" s="6">
        <v>2561.3000000000002</v>
      </c>
      <c r="C35" s="6">
        <v>347905.6399999999</v>
      </c>
      <c r="D35" s="6">
        <v>1659.63</v>
      </c>
      <c r="E35" s="6">
        <v>359456.13000000006</v>
      </c>
      <c r="F35" s="6">
        <v>1867.34</v>
      </c>
      <c r="G35" s="6">
        <v>390941.19000000006</v>
      </c>
      <c r="H35" s="6">
        <v>886.83</v>
      </c>
      <c r="I35" s="6">
        <v>355275.31999999983</v>
      </c>
      <c r="J35" s="12">
        <v>1560.06</v>
      </c>
      <c r="K35" s="8">
        <v>389821.71000000008</v>
      </c>
      <c r="L35" s="12">
        <v>2001.83</v>
      </c>
      <c r="M35" s="7">
        <v>384600.16000000003</v>
      </c>
      <c r="N35" s="12">
        <v>3022.85</v>
      </c>
      <c r="O35" s="16">
        <v>384600.16000000003</v>
      </c>
      <c r="P35" s="12">
        <f>1728.98+114.2</f>
        <v>1843.18</v>
      </c>
      <c r="Q35" s="12">
        <v>402627.36</v>
      </c>
      <c r="R35" s="12">
        <f>1831.54+461.76</f>
        <v>2293.3000000000002</v>
      </c>
      <c r="S35" s="16">
        <v>398545.79</v>
      </c>
      <c r="T35" s="12">
        <v>1422.84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Pinheiro</dc:creator>
  <cp:lastModifiedBy>Eduardo Dourado</cp:lastModifiedBy>
  <cp:lastPrinted>2025-06-16T16:44:04Z</cp:lastPrinted>
  <dcterms:created xsi:type="dcterms:W3CDTF">2025-06-11T16:10:57Z</dcterms:created>
  <dcterms:modified xsi:type="dcterms:W3CDTF">2025-10-16T19:30:49Z</dcterms:modified>
</cp:coreProperties>
</file>