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ojects\wifves\"/>
    </mc:Choice>
  </mc:AlternateContent>
  <xr:revisionPtr revIDLastSave="0" documentId="8_{D66253B0-A1C9-4D89-BAE5-F10E3CCA3E12}" xr6:coauthVersionLast="47" xr6:coauthVersionMax="47" xr10:uidLastSave="{00000000-0000-0000-0000-000000000000}"/>
  <bookViews>
    <workbookView xWindow="-108" yWindow="-108" windowWidth="23256" windowHeight="12456" xr2:uid="{AD5DCA49-781D-40C1-BD1E-30173F04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9" i="1" l="1"/>
  <c r="AC19" i="1"/>
  <c r="Y19" i="1"/>
  <c r="Z19" i="1" s="1"/>
  <c r="V19" i="1"/>
  <c r="U19" i="1"/>
  <c r="Q19" i="1"/>
  <c r="R19" i="1" s="1"/>
  <c r="N19" i="1"/>
  <c r="M19" i="1"/>
  <c r="I19" i="1"/>
  <c r="J19" i="1" s="1"/>
  <c r="AD18" i="1"/>
  <c r="AC18" i="1"/>
  <c r="Y18" i="1"/>
  <c r="Z18" i="1" s="1"/>
  <c r="V18" i="1"/>
  <c r="U18" i="1"/>
  <c r="Q18" i="1"/>
  <c r="R18" i="1" s="1"/>
  <c r="N18" i="1"/>
  <c r="M18" i="1"/>
  <c r="I18" i="1"/>
  <c r="J18" i="1" s="1"/>
  <c r="AD17" i="1"/>
  <c r="AC17" i="1"/>
  <c r="Y17" i="1"/>
  <c r="Z17" i="1" s="1"/>
  <c r="V17" i="1"/>
  <c r="U17" i="1"/>
  <c r="Q17" i="1"/>
  <c r="R17" i="1" s="1"/>
  <c r="N17" i="1"/>
  <c r="M17" i="1"/>
  <c r="I17" i="1"/>
  <c r="J17" i="1" s="1"/>
  <c r="AD16" i="1"/>
  <c r="AC16" i="1"/>
  <c r="Y16" i="1"/>
  <c r="Z16" i="1" s="1"/>
  <c r="V16" i="1"/>
  <c r="U16" i="1"/>
  <c r="Q16" i="1"/>
  <c r="R16" i="1" s="1"/>
  <c r="N16" i="1"/>
  <c r="M16" i="1"/>
  <c r="I16" i="1"/>
  <c r="J16" i="1" s="1"/>
  <c r="AD15" i="1"/>
  <c r="AC15" i="1"/>
  <c r="Y15" i="1"/>
  <c r="Z15" i="1" s="1"/>
  <c r="V15" i="1"/>
  <c r="U15" i="1"/>
  <c r="Q15" i="1"/>
  <c r="R15" i="1" s="1"/>
  <c r="N15" i="1"/>
  <c r="M15" i="1"/>
  <c r="I15" i="1"/>
  <c r="J15" i="1" s="1"/>
  <c r="AD14" i="1"/>
  <c r="AC14" i="1"/>
  <c r="Y14" i="1"/>
  <c r="Z14" i="1" s="1"/>
  <c r="V14" i="1"/>
  <c r="U14" i="1"/>
  <c r="Q14" i="1"/>
  <c r="R14" i="1" s="1"/>
  <c r="N14" i="1"/>
  <c r="M14" i="1"/>
  <c r="I14" i="1"/>
  <c r="J14" i="1" s="1"/>
  <c r="AD13" i="1"/>
  <c r="AC13" i="1"/>
  <c r="Y13" i="1"/>
  <c r="Z13" i="1" s="1"/>
  <c r="V13" i="1"/>
  <c r="U13" i="1"/>
  <c r="Q13" i="1"/>
  <c r="R13" i="1" s="1"/>
  <c r="N13" i="1"/>
  <c r="M13" i="1"/>
  <c r="I13" i="1"/>
  <c r="J13" i="1" s="1"/>
  <c r="AD12" i="1"/>
  <c r="AC12" i="1"/>
  <c r="Y12" i="1"/>
  <c r="Z12" i="1" s="1"/>
  <c r="V12" i="1"/>
  <c r="U12" i="1"/>
  <c r="Q12" i="1"/>
  <c r="R12" i="1" s="1"/>
  <c r="N12" i="1"/>
  <c r="M12" i="1"/>
  <c r="I12" i="1"/>
  <c r="J12" i="1" s="1"/>
  <c r="AD11" i="1"/>
  <c r="AC11" i="1"/>
  <c r="Y11" i="1"/>
  <c r="Z11" i="1" s="1"/>
  <c r="V11" i="1"/>
  <c r="U11" i="1"/>
  <c r="Q11" i="1"/>
  <c r="R11" i="1" s="1"/>
  <c r="N11" i="1"/>
  <c r="M11" i="1"/>
  <c r="I11" i="1"/>
  <c r="J11" i="1" s="1"/>
  <c r="AD10" i="1"/>
  <c r="AC10" i="1"/>
  <c r="Y10" i="1"/>
  <c r="Z10" i="1" s="1"/>
  <c r="V10" i="1"/>
  <c r="U10" i="1"/>
  <c r="Q10" i="1"/>
  <c r="R10" i="1" s="1"/>
  <c r="N10" i="1"/>
  <c r="M10" i="1"/>
  <c r="I10" i="1"/>
  <c r="J10" i="1" s="1"/>
  <c r="AD9" i="1"/>
  <c r="AC9" i="1"/>
  <c r="Y9" i="1"/>
  <c r="Z9" i="1" s="1"/>
  <c r="V9" i="1"/>
  <c r="U9" i="1"/>
  <c r="Q9" i="1"/>
  <c r="R9" i="1" s="1"/>
  <c r="N9" i="1"/>
  <c r="M9" i="1"/>
  <c r="I9" i="1"/>
  <c r="J9" i="1" s="1"/>
  <c r="AD8" i="1"/>
  <c r="AC8" i="1"/>
  <c r="Y8" i="1"/>
  <c r="Z8" i="1" s="1"/>
  <c r="V8" i="1"/>
  <c r="U8" i="1"/>
  <c r="Q8" i="1"/>
  <c r="R8" i="1" s="1"/>
  <c r="N8" i="1"/>
  <c r="M8" i="1"/>
  <c r="I8" i="1"/>
  <c r="J8" i="1" s="1"/>
  <c r="AD7" i="1"/>
  <c r="AC7" i="1"/>
  <c r="Y7" i="1"/>
  <c r="Z7" i="1" s="1"/>
  <c r="V7" i="1"/>
  <c r="U7" i="1"/>
  <c r="Q7" i="1"/>
  <c r="R7" i="1" s="1"/>
  <c r="N7" i="1"/>
  <c r="M7" i="1"/>
  <c r="I7" i="1"/>
  <c r="J7" i="1" s="1"/>
  <c r="AD6" i="1"/>
  <c r="AC6" i="1"/>
  <c r="Y6" i="1"/>
  <c r="Z6" i="1" s="1"/>
  <c r="V6" i="1"/>
  <c r="U6" i="1"/>
  <c r="Q6" i="1"/>
  <c r="R6" i="1" s="1"/>
  <c r="N6" i="1"/>
  <c r="M6" i="1"/>
  <c r="I6" i="1"/>
  <c r="J6" i="1" s="1"/>
  <c r="AD5" i="1"/>
  <c r="AC5" i="1"/>
  <c r="Y5" i="1"/>
  <c r="Z5" i="1" s="1"/>
  <c r="V5" i="1"/>
  <c r="U5" i="1"/>
  <c r="Q5" i="1"/>
  <c r="R5" i="1" s="1"/>
  <c r="N5" i="1"/>
  <c r="M5" i="1"/>
  <c r="I5" i="1"/>
  <c r="J5" i="1" s="1"/>
  <c r="AD4" i="1"/>
  <c r="AC4" i="1"/>
  <c r="Y4" i="1"/>
  <c r="Z4" i="1" s="1"/>
  <c r="V4" i="1"/>
  <c r="U4" i="1"/>
  <c r="Q4" i="1"/>
  <c r="R4" i="1" s="1"/>
  <c r="N4" i="1"/>
  <c r="M4" i="1"/>
  <c r="I4" i="1"/>
  <c r="J4" i="1" s="1"/>
  <c r="AD3" i="1"/>
  <c r="AC3" i="1"/>
  <c r="Y3" i="1"/>
  <c r="Z3" i="1" s="1"/>
  <c r="V3" i="1"/>
  <c r="U3" i="1"/>
  <c r="Q3" i="1"/>
  <c r="R3" i="1" s="1"/>
  <c r="N3" i="1"/>
  <c r="M3" i="1"/>
  <c r="I3" i="1"/>
  <c r="J3" i="1" s="1"/>
  <c r="AD2" i="1"/>
  <c r="AC2" i="1"/>
  <c r="Y2" i="1"/>
  <c r="Z2" i="1" s="1"/>
  <c r="V2" i="1"/>
  <c r="U2" i="1"/>
  <c r="Q2" i="1"/>
  <c r="R2" i="1" s="1"/>
  <c r="N2" i="1"/>
  <c r="M2" i="1"/>
  <c r="I2" i="1"/>
  <c r="J2" i="1" s="1"/>
</calcChain>
</file>

<file path=xl/sharedStrings.xml><?xml version="1.0" encoding="utf-8"?>
<sst xmlns="http://schemas.openxmlformats.org/spreadsheetml/2006/main" count="85" uniqueCount="58">
  <si>
    <t>Region</t>
  </si>
  <si>
    <t>District</t>
  </si>
  <si>
    <t>Community</t>
  </si>
  <si>
    <t>Sample Size</t>
  </si>
  <si>
    <t>Population</t>
  </si>
  <si>
    <t>General GBV Awareness</t>
  </si>
  <si>
    <t xml:space="preserve">Sexual GBV Awareness </t>
  </si>
  <si>
    <t>Suspected Sexual GBV From Survey (Past 5 years)</t>
  </si>
  <si>
    <t>Suspected Sexual GBV (2022)</t>
  </si>
  <si>
    <t>Estimated SGBV Cases Reported</t>
  </si>
  <si>
    <t>Victims: Women</t>
  </si>
  <si>
    <t>Victims: Men</t>
  </si>
  <si>
    <t>Estimated Victims: Women</t>
  </si>
  <si>
    <t>Estimated Victims: Men</t>
  </si>
  <si>
    <t xml:space="preserve">Physical GBV Awareness </t>
  </si>
  <si>
    <t>Suspected Physical GBV</t>
  </si>
  <si>
    <t>Suspected Physical GBV (2022)</t>
  </si>
  <si>
    <t>Estimated PGBV Cases Reported</t>
  </si>
  <si>
    <t>Victims: Women3</t>
  </si>
  <si>
    <t>Victims: Men4</t>
  </si>
  <si>
    <t>Estimated Victims: Women2</t>
  </si>
  <si>
    <t>Estimated  Victims: Men</t>
  </si>
  <si>
    <t xml:space="preserve">Economic GBV Awareness </t>
  </si>
  <si>
    <t>Suspected Economic GBV</t>
  </si>
  <si>
    <t>Suspected Economic GBV (2022)2</t>
  </si>
  <si>
    <t>Estimated Cases Reported</t>
  </si>
  <si>
    <t>Victims: Women33</t>
  </si>
  <si>
    <t>Victims: Men2</t>
  </si>
  <si>
    <t>Estimated Victims: Women22</t>
  </si>
  <si>
    <t>Estimated  Victims: Men3</t>
  </si>
  <si>
    <t>Reporting rates in %</t>
  </si>
  <si>
    <t>Central</t>
  </si>
  <si>
    <t>Ekumfi</t>
  </si>
  <si>
    <t>Aakrah</t>
  </si>
  <si>
    <t>Western</t>
  </si>
  <si>
    <t>Ahanta West</t>
  </si>
  <si>
    <t>Akwidaa</t>
  </si>
  <si>
    <t>Ellembele</t>
  </si>
  <si>
    <t>Ankobra</t>
  </si>
  <si>
    <t>Mfantseman Municipal</t>
  </si>
  <si>
    <t>Anomabo</t>
  </si>
  <si>
    <t>Asanta</t>
  </si>
  <si>
    <t>Biriwa</t>
  </si>
  <si>
    <t>Komenda-Edina-Eguafo-Abirem</t>
  </si>
  <si>
    <t>British Komenda</t>
  </si>
  <si>
    <t>Cape Three Points</t>
  </si>
  <si>
    <t>Gomoa West</t>
  </si>
  <si>
    <t>Dago</t>
  </si>
  <si>
    <t>Dixcove</t>
  </si>
  <si>
    <t>Dutch Komenda</t>
  </si>
  <si>
    <t>Ekwei</t>
  </si>
  <si>
    <t>Jomoro</t>
  </si>
  <si>
    <t>Ellonyi</t>
  </si>
  <si>
    <t>Ezinlibo</t>
  </si>
  <si>
    <t>Metika</t>
  </si>
  <si>
    <t>Mumford</t>
  </si>
  <si>
    <t>Narkwah</t>
  </si>
  <si>
    <t>Otuam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</si>
</sst>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/>
    <xf numFmtId="10" fontId="0" fillId="0" borderId="0" xfId="0" applyNumberFormat="1"/>
    <xf numFmtId="10" fontId="2" fillId="0" borderId="0" xfId="0" applyNumberFormat="1" applyFont="1"/>
    <xf numFmtId="1" fontId="2" fillId="0" borderId="0" xfId="0" applyNumberFormat="1" applyFont="1"/>
    <xf numFmtId="164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27"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14" formatCode="0.00%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" formatCode="0"/>
    </dxf>
    <dxf>
      <numFmt numFmtId="1" formatCode="0"/>
    </dxf>
    <dxf>
      <numFmt numFmtId="1" formatCode="0"/>
    </dxf>
    <dxf>
      <font>
        <b/>
      </font>
      <numFmt numFmtId="1" formatCode="0"/>
    </dxf>
    <dxf>
      <numFmt numFmtId="0" formatCode="General"/>
    </dxf>
    <dxf>
      <font>
        <b/>
      </font>
      <numFmt numFmtId="14" formatCode="0.00%"/>
      <alignment horizontal="left" vertical="bottom" textRotation="0" wrapText="0" indent="1" justifyLastLine="0" shrinkToFit="0" readingOrder="0"/>
    </dxf>
    <dxf>
      <numFmt numFmtId="14" formatCode="0.00%"/>
      <alignment horizontal="left" vertical="bottom" textRotation="0" wrapText="0" indent="1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numFmt numFmtId="0" formatCode="General"/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1B9D16-C74A-4002-BB8E-C84FBD65D783}" name="Table8" displayName="Table8" ref="A1:AD19" totalsRowShown="0">
  <autoFilter ref="A1:AD19" xr:uid="{981B9D16-C74A-4002-BB8E-C84FBD65D783}"/>
  <sortState xmlns:xlrd2="http://schemas.microsoft.com/office/spreadsheetml/2017/richdata2" ref="A2:AD19">
    <sortCondition ref="C1:C19"/>
  </sortState>
  <tableColumns count="30">
    <tableColumn id="1" xr3:uid="{AA03F2D6-74E9-4AF3-92F0-AF1D524DA78F}" name="Region"/>
    <tableColumn id="2" xr3:uid="{C0D41F0A-ADBC-46BF-9F03-7BACEBB29741}" name="District" dataDxfId="26"/>
    <tableColumn id="3" xr3:uid="{4ACDB7F4-9CA8-4B1F-A29A-915526953C6B}" name="Community" dataDxfId="25"/>
    <tableColumn id="22" xr3:uid="{F5BB3760-8A8A-463A-A577-9365E9C42CD1}" name="Sample Size" dataDxfId="24"/>
    <tableColumn id="23" xr3:uid="{B2F22C6B-E2B5-4826-AC5D-64A449B6CB4E}" name="Population" dataDxfId="23"/>
    <tableColumn id="4" xr3:uid="{F66154C3-04AC-474B-A3E1-01EBF9146B53}" name="General GBV Awareness" dataDxfId="22"/>
    <tableColumn id="5" xr3:uid="{0BD63DD8-02CA-4941-98C7-19D92CB7A3FE}" name="Sexual GBV Awareness " dataDxfId="21"/>
    <tableColumn id="6" xr3:uid="{AC519B97-49A2-489C-8F8F-A47F3AA45B20}" name="Suspected Sexual GBV From Survey (Past 5 years)" dataDxfId="20"/>
    <tableColumn id="21" xr3:uid="{A5F8314B-E662-42FC-928D-E5EEAF50918F}" name="Suspected Sexual GBV (2022)" dataDxfId="19">
      <calculatedColumnFormula>(Table8[[#This Row],[Population]]*Table8[[#This Row],[Suspected Sexual GBV From Survey (Past 5 years)]])/Table8[[#This Row],[Sample Size]]</calculatedColumnFormula>
    </tableColumn>
    <tableColumn id="7" xr3:uid="{6AA6703C-57EA-42BC-885B-D6E8E66F9F4F}" name="Estimated SGBV Cases Reported" dataDxfId="18">
      <calculatedColumnFormula>Table8[[#This Row],[Suspected Sexual GBV (2022)]]*AE2/100</calculatedColumnFormula>
    </tableColumn>
    <tableColumn id="8" xr3:uid="{EE6CA066-417A-459A-A932-42F387543863}" name="Victims: Women"/>
    <tableColumn id="9" xr3:uid="{27D21E95-F9DD-49A1-B740-9FEAF690B023}" name="Victims: Men"/>
    <tableColumn id="28" xr3:uid="{DC0EE71A-8869-4898-8A51-87913D55CEB0}" name="Estimated Victims: Women" dataDxfId="17">
      <calculatedColumnFormula>(Table8[[#This Row],[Population]]*Table8[[#This Row],[Victims: Women]])/Table8[[#This Row],[Sample Size]]</calculatedColumnFormula>
    </tableColumn>
    <tableColumn id="29" xr3:uid="{1BCBD060-DACD-441E-81B7-64FA1631305E}" name="Estimated Victims: Men" dataDxfId="16">
      <calculatedColumnFormula>(Table8[[#This Row],[Population]]*Table8[[#This Row],[Victims: Men]])/Table8[[#This Row],[Sample Size]]</calculatedColumnFormula>
    </tableColumn>
    <tableColumn id="10" xr3:uid="{593B79B4-4645-45A3-8ED1-9E58607933CF}" name="Physical GBV Awareness " dataDxfId="15" dataCellStyle="Percent"/>
    <tableColumn id="11" xr3:uid="{776AD797-3CB0-41D8-88A8-81873A9E627D}" name="Suspected Physical GBV" dataDxfId="14"/>
    <tableColumn id="25" xr3:uid="{ADE98F6F-65A5-4F25-A0DD-97090922A2EB}" name="Suspected Physical GBV (2022)" dataDxfId="13">
      <calculatedColumnFormula>(Table8[[#This Row],[Population]]*Table8[[#This Row],[Suspected Physical GBV]])/Table8[[#This Row],[Sample Size]]</calculatedColumnFormula>
    </tableColumn>
    <tableColumn id="12" xr3:uid="{987DD5C3-7118-42A6-9A4B-B49A9C19D1AB}" name="Estimated PGBV Cases Reported" dataDxfId="12">
      <calculatedColumnFormula>Table8[[#This Row],[Suspected Physical GBV (2022)]]*AE2/100</calculatedColumnFormula>
    </tableColumn>
    <tableColumn id="30" xr3:uid="{576F867B-B7C8-4612-B601-BED27B31A165}" name="Victims: Women3" dataDxfId="11"/>
    <tableColumn id="24" xr3:uid="{7F7C1210-EC79-43CE-8808-25AB0A5FEE41}" name="Victims: Men4" dataDxfId="10"/>
    <tableColumn id="13" xr3:uid="{526300DB-7B02-4424-8023-318D4D31B1A0}" name="Estimated Victims: Women2" dataDxfId="9">
      <calculatedColumnFormula>(Table8[[#This Row],[Population]]*Table8[[#This Row],[Victims: Women3]])/Table8[[#This Row],[Sample Size]]</calculatedColumnFormula>
    </tableColumn>
    <tableColumn id="14" xr3:uid="{0D117B5A-C5C1-459F-B0E3-0D1C1C0FF5C0}" name="Estimated  Victims: Men" dataDxfId="8">
      <calculatedColumnFormula>(Table8[[#This Row],[Population]]*Table8[[#This Row],[Victims: Men4]])/Table8[[#This Row],[Sample Size]]</calculatedColumnFormula>
    </tableColumn>
    <tableColumn id="15" xr3:uid="{2B87015F-1737-4245-974C-31CFC520E960}" name="Economic GBV Awareness " dataDxfId="7"/>
    <tableColumn id="16" xr3:uid="{8444328E-FD83-4FDE-9E56-313101B9020B}" name="Suspected Economic GBV" dataDxfId="6"/>
    <tableColumn id="33" xr3:uid="{E2235E4E-00FA-4B2F-8FE1-B8CBEEEC1028}" name="Suspected Economic GBV (2022)2" dataDxfId="5">
      <calculatedColumnFormula>(Table8[[#This Row],[Population]]*Table8[[#This Row],[Suspected Economic GBV]])/Table8[[#This Row],[Sample Size]]</calculatedColumnFormula>
    </tableColumn>
    <tableColumn id="17" xr3:uid="{8C7742E3-C04E-410F-9BC4-321059595308}" name="Estimated Cases Reported" dataDxfId="4">
      <calculatedColumnFormula>Table8[[#This Row],[Suspected Economic GBV (2022)2]]*AE2/100</calculatedColumnFormula>
    </tableColumn>
    <tableColumn id="18" xr3:uid="{D3849EB5-E2BD-4B75-919F-04D55927A36C}" name="Victims: Women33" dataDxfId="3"/>
    <tableColumn id="32" xr3:uid="{238E6D45-C70F-4EBC-98E7-D4EA2792A85A}" name="Victims: Men2" dataDxfId="2"/>
    <tableColumn id="31" xr3:uid="{4ED86500-E205-4B4A-B1A6-63B044A437A3}" name="Estimated Victims: Women22" dataDxfId="1">
      <calculatedColumnFormula>(Table8[[#This Row],[Population]]*Table8[[#This Row],[Victims: Women33]])/Table8[[#This Row],[Sample Size]]</calculatedColumnFormula>
    </tableColumn>
    <tableColumn id="19" xr3:uid="{585A2A6C-4E00-4CDF-9904-BFA11F5F9B69}" name="Estimated  Victims: Men3" dataDxfId="0">
      <calculatedColumnFormula>(Table8[[#This Row],[Population]]*Table8[[#This Row],[Victims: Men2]])/Table8[[#This Row],[Sample Size]]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5816A-7738-4E4B-AAE3-2C180B8F30B4}">
  <dimension ref="A1:AE19"/>
  <sheetViews>
    <sheetView tabSelected="1" workbookViewId="0">
      <selection sqref="A1:AE1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s="2" t="s">
        <v>32</v>
      </c>
      <c r="C2" s="3" t="s">
        <v>33</v>
      </c>
      <c r="D2">
        <v>68</v>
      </c>
      <c r="E2" s="4">
        <v>206.06060606060609</v>
      </c>
      <c r="F2" s="5">
        <v>0.19362745098039194</v>
      </c>
      <c r="G2" s="6">
        <v>5.8823529411764705E-2</v>
      </c>
      <c r="H2">
        <v>0</v>
      </c>
      <c r="I2" s="7">
        <f>(Table8[[#This Row],[Population]]*Table8[[#This Row],[Suspected Sexual GBV From Survey (Past 5 years)]])/Table8[[#This Row],[Sample Size]]</f>
        <v>0</v>
      </c>
      <c r="J2" s="4">
        <f>Table8[[#This Row],[Suspected Sexual GBV (2022)]]*AE2/100</f>
        <v>0</v>
      </c>
      <c r="K2">
        <v>0</v>
      </c>
      <c r="L2">
        <v>0</v>
      </c>
      <c r="M2" s="4">
        <f>(Table8[[#This Row],[Population]]*Table8[[#This Row],[Victims: Women]])/Table8[[#This Row],[Sample Size]]</f>
        <v>0</v>
      </c>
      <c r="N2" s="4">
        <f>(Table8[[#This Row],[Population]]*Table8[[#This Row],[Victims: Men]])/Table8[[#This Row],[Sample Size]]</f>
        <v>0</v>
      </c>
      <c r="O2" s="8">
        <v>0.11764705882352941</v>
      </c>
      <c r="P2">
        <v>5</v>
      </c>
      <c r="Q2" s="4">
        <f>(Table8[[#This Row],[Population]]*Table8[[#This Row],[Suspected Physical GBV]])/Table8[[#This Row],[Sample Size]]</f>
        <v>15.151515151515154</v>
      </c>
      <c r="R2" s="4">
        <f>Table8[[#This Row],[Suspected Physical GBV (2022)]]*AE2/100</f>
        <v>0</v>
      </c>
      <c r="S2">
        <v>5</v>
      </c>
      <c r="T2">
        <v>7</v>
      </c>
      <c r="U2" s="4">
        <f>(Table8[[#This Row],[Population]]*Table8[[#This Row],[Victims: Women3]])/Table8[[#This Row],[Sample Size]]</f>
        <v>15.151515151515154</v>
      </c>
      <c r="V2" s="4">
        <f>(Table8[[#This Row],[Population]]*Table8[[#This Row],[Victims: Men4]])/Table8[[#This Row],[Sample Size]]</f>
        <v>21.212121212121218</v>
      </c>
      <c r="W2" s="5">
        <v>2.9411764705882353E-2</v>
      </c>
      <c r="X2">
        <v>6</v>
      </c>
      <c r="Y2" s="4">
        <f>(Table8[[#This Row],[Population]]*Table8[[#This Row],[Suspected Economic GBV]])/Table8[[#This Row],[Sample Size]]</f>
        <v>18.181818181818183</v>
      </c>
      <c r="Z2" s="4">
        <f>Table8[[#This Row],[Suspected Economic GBV (2022)2]]*AE2/100</f>
        <v>0</v>
      </c>
      <c r="AA2">
        <v>5</v>
      </c>
      <c r="AB2">
        <v>1</v>
      </c>
      <c r="AC2" s="4">
        <f>(Table8[[#This Row],[Population]]*Table8[[#This Row],[Victims: Women33]])/Table8[[#This Row],[Sample Size]]</f>
        <v>15.151515151515154</v>
      </c>
      <c r="AD2" s="4">
        <f>(Table8[[#This Row],[Population]]*Table8[[#This Row],[Victims: Men2]])/Table8[[#This Row],[Sample Size]]</f>
        <v>3.0303030303030307</v>
      </c>
      <c r="AE2" s="9">
        <v>0</v>
      </c>
    </row>
    <row r="3" spans="1:31" x14ac:dyDescent="0.3">
      <c r="A3" t="s">
        <v>34</v>
      </c>
      <c r="B3" s="2" t="s">
        <v>35</v>
      </c>
      <c r="C3" s="3" t="s">
        <v>36</v>
      </c>
      <c r="D3">
        <v>151</v>
      </c>
      <c r="E3" s="4">
        <v>955.93220338983042</v>
      </c>
      <c r="F3" s="5">
        <v>0.16666666666666693</v>
      </c>
      <c r="G3" s="6">
        <v>1.3245033112582781E-2</v>
      </c>
      <c r="H3">
        <v>14</v>
      </c>
      <c r="I3" s="7">
        <f>(Table8[[#This Row],[Population]]*Table8[[#This Row],[Suspected Sexual GBV From Survey (Past 5 years)]])/Table8[[#This Row],[Sample Size]]</f>
        <v>88.629475810977652</v>
      </c>
      <c r="J3" s="4">
        <f>Table8[[#This Row],[Suspected Sexual GBV (2022)]]*AE3/100</f>
        <v>2.4619298836382679</v>
      </c>
      <c r="K3">
        <v>11</v>
      </c>
      <c r="L3">
        <v>3</v>
      </c>
      <c r="M3" s="4">
        <f>(Table8[[#This Row],[Population]]*Table8[[#This Row],[Victims: Women]])/Table8[[#This Row],[Sample Size]]</f>
        <v>69.637445280053868</v>
      </c>
      <c r="N3" s="4">
        <f>(Table8[[#This Row],[Population]]*Table8[[#This Row],[Victims: Men]])/Table8[[#This Row],[Sample Size]]</f>
        <v>18.992030530923781</v>
      </c>
      <c r="O3" s="8">
        <v>0.11258278145695365</v>
      </c>
      <c r="P3">
        <v>26</v>
      </c>
      <c r="Q3" s="4">
        <f>(Table8[[#This Row],[Population]]*Table8[[#This Row],[Suspected Physical GBV]])/Table8[[#This Row],[Sample Size]]</f>
        <v>164.59759793467279</v>
      </c>
      <c r="R3" s="4">
        <f>Table8[[#This Row],[Suspected Physical GBV (2022)]]*AE3/100</f>
        <v>4.5721554981853556</v>
      </c>
      <c r="S3">
        <v>24</v>
      </c>
      <c r="T3">
        <v>2</v>
      </c>
      <c r="U3" s="4">
        <f>(Table8[[#This Row],[Population]]*Table8[[#This Row],[Victims: Women3]])/Table8[[#This Row],[Sample Size]]</f>
        <v>151.93624424739025</v>
      </c>
      <c r="V3" s="4">
        <f>(Table8[[#This Row],[Population]]*Table8[[#This Row],[Victims: Men4]])/Table8[[#This Row],[Sample Size]]</f>
        <v>12.661353687282523</v>
      </c>
      <c r="W3" s="5">
        <v>0.62913907284768211</v>
      </c>
      <c r="X3">
        <v>95</v>
      </c>
      <c r="Y3" s="4">
        <f>(Table8[[#This Row],[Population]]*Table8[[#This Row],[Suspected Economic GBV]])/Table8[[#This Row],[Sample Size]]</f>
        <v>601.41430014591981</v>
      </c>
      <c r="Z3" s="4">
        <f>Table8[[#This Row],[Suspected Economic GBV (2022)2]]*AE3/100</f>
        <v>16.705952781831105</v>
      </c>
      <c r="AA3">
        <v>78</v>
      </c>
      <c r="AB3">
        <v>17</v>
      </c>
      <c r="AC3" s="4">
        <f>(Table8[[#This Row],[Population]]*Table8[[#This Row],[Victims: Women33]])/Table8[[#This Row],[Sample Size]]</f>
        <v>493.79279380401834</v>
      </c>
      <c r="AD3" s="4">
        <f>(Table8[[#This Row],[Population]]*Table8[[#This Row],[Victims: Men2]])/Table8[[#This Row],[Sample Size]]</f>
        <v>107.62150634190144</v>
      </c>
      <c r="AE3" s="9">
        <v>2.7777777777777777</v>
      </c>
    </row>
    <row r="4" spans="1:31" x14ac:dyDescent="0.3">
      <c r="A4" t="s">
        <v>34</v>
      </c>
      <c r="B4" s="2" t="s">
        <v>37</v>
      </c>
      <c r="C4" s="3" t="s">
        <v>38</v>
      </c>
      <c r="D4">
        <v>78</v>
      </c>
      <c r="E4" s="4">
        <v>255.73770491803279</v>
      </c>
      <c r="F4" s="5">
        <v>0.41452991452991444</v>
      </c>
      <c r="G4" s="6">
        <v>0.25641025641025639</v>
      </c>
      <c r="H4">
        <v>32</v>
      </c>
      <c r="I4" s="7">
        <f>(Table8[[#This Row],[Population]]*Table8[[#This Row],[Suspected Sexual GBV From Survey (Past 5 years)]])/Table8[[#This Row],[Sample Size]]</f>
        <v>104.91803278688525</v>
      </c>
      <c r="J4" s="4">
        <f>Table8[[#This Row],[Suspected Sexual GBV (2022)]]*AE4/100</f>
        <v>11.657559198542806</v>
      </c>
      <c r="K4">
        <v>30</v>
      </c>
      <c r="L4">
        <v>2</v>
      </c>
      <c r="M4" s="4">
        <f>(Table8[[#This Row],[Population]]*Table8[[#This Row],[Victims: Women]])/Table8[[#This Row],[Sample Size]]</f>
        <v>98.360655737704917</v>
      </c>
      <c r="N4" s="4">
        <f>(Table8[[#This Row],[Population]]*Table8[[#This Row],[Victims: Men]])/Table8[[#This Row],[Sample Size]]</f>
        <v>6.557377049180328</v>
      </c>
      <c r="O4" s="8">
        <v>0.83333333333333337</v>
      </c>
      <c r="P4">
        <v>38</v>
      </c>
      <c r="Q4" s="4">
        <f>(Table8[[#This Row],[Population]]*Table8[[#This Row],[Suspected Physical GBV]])/Table8[[#This Row],[Sample Size]]</f>
        <v>124.59016393442623</v>
      </c>
      <c r="R4" s="4">
        <f>Table8[[#This Row],[Suspected Physical GBV (2022)]]*AE4/100</f>
        <v>13.843351548269581</v>
      </c>
      <c r="S4">
        <v>29</v>
      </c>
      <c r="T4">
        <v>9</v>
      </c>
      <c r="U4" s="4">
        <f>(Table8[[#This Row],[Population]]*Table8[[#This Row],[Victims: Women3]])/Table8[[#This Row],[Sample Size]]</f>
        <v>95.081967213114751</v>
      </c>
      <c r="V4" s="4">
        <f>(Table8[[#This Row],[Population]]*Table8[[#This Row],[Victims: Men4]])/Table8[[#This Row],[Sample Size]]</f>
        <v>29.508196721311478</v>
      </c>
      <c r="W4" s="5">
        <v>0.66666666666666663</v>
      </c>
      <c r="X4">
        <v>56</v>
      </c>
      <c r="Y4" s="4">
        <f>(Table8[[#This Row],[Population]]*Table8[[#This Row],[Suspected Economic GBV]])/Table8[[#This Row],[Sample Size]]</f>
        <v>183.6065573770492</v>
      </c>
      <c r="Z4" s="4">
        <f>Table8[[#This Row],[Suspected Economic GBV (2022)2]]*AE4/100</f>
        <v>20.400728597449913</v>
      </c>
      <c r="AA4">
        <v>50</v>
      </c>
      <c r="AB4">
        <v>6</v>
      </c>
      <c r="AC4" s="4">
        <f>(Table8[[#This Row],[Population]]*Table8[[#This Row],[Victims: Women33]])/Table8[[#This Row],[Sample Size]]</f>
        <v>163.9344262295082</v>
      </c>
      <c r="AD4" s="4">
        <f>(Table8[[#This Row],[Population]]*Table8[[#This Row],[Victims: Men2]])/Table8[[#This Row],[Sample Size]]</f>
        <v>19.672131147540984</v>
      </c>
      <c r="AE4" s="9">
        <v>11.111111111111111</v>
      </c>
    </row>
    <row r="5" spans="1:31" x14ac:dyDescent="0.3">
      <c r="A5" t="s">
        <v>31</v>
      </c>
      <c r="B5" s="2" t="s">
        <v>39</v>
      </c>
      <c r="C5" s="3" t="s">
        <v>40</v>
      </c>
      <c r="D5">
        <v>184</v>
      </c>
      <c r="E5" s="4">
        <v>3600.0000000000009</v>
      </c>
      <c r="F5" s="5">
        <v>0.39492753623188426</v>
      </c>
      <c r="G5" s="6">
        <v>0.29347826086956524</v>
      </c>
      <c r="H5">
        <v>80</v>
      </c>
      <c r="I5" s="7">
        <f>(Table8[[#This Row],[Population]]*Table8[[#This Row],[Suspected Sexual GBV From Survey (Past 5 years)]])/Table8[[#This Row],[Sample Size]]</f>
        <v>1565.2173913043482</v>
      </c>
      <c r="J5" s="4">
        <f>Table8[[#This Row],[Suspected Sexual GBV (2022)]]*AE5/100</f>
        <v>21.739130434782613</v>
      </c>
      <c r="K5">
        <v>60</v>
      </c>
      <c r="L5">
        <v>20</v>
      </c>
      <c r="M5" s="4">
        <f>(Table8[[#This Row],[Population]]*Table8[[#This Row],[Victims: Women]])/Table8[[#This Row],[Sample Size]]</f>
        <v>1173.9130434782612</v>
      </c>
      <c r="N5" s="4">
        <f>(Table8[[#This Row],[Population]]*Table8[[#This Row],[Victims: Men]])/Table8[[#This Row],[Sample Size]]</f>
        <v>391.30434782608705</v>
      </c>
      <c r="O5" s="8">
        <v>0.96739130434782605</v>
      </c>
      <c r="P5">
        <v>85</v>
      </c>
      <c r="Q5" s="4">
        <f>(Table8[[#This Row],[Population]]*Table8[[#This Row],[Suspected Physical GBV]])/Table8[[#This Row],[Sample Size]]</f>
        <v>1663.04347826087</v>
      </c>
      <c r="R5" s="4">
        <f>Table8[[#This Row],[Suspected Physical GBV (2022)]]*AE5/100</f>
        <v>23.097826086956523</v>
      </c>
      <c r="S5">
        <v>61</v>
      </c>
      <c r="T5">
        <v>24</v>
      </c>
      <c r="U5" s="4">
        <f>(Table8[[#This Row],[Population]]*Table8[[#This Row],[Victims: Women3]])/Table8[[#This Row],[Sample Size]]</f>
        <v>1193.4782608695655</v>
      </c>
      <c r="V5" s="4">
        <f>(Table8[[#This Row],[Population]]*Table8[[#This Row],[Victims: Men4]])/Table8[[#This Row],[Sample Size]]</f>
        <v>469.56521739130449</v>
      </c>
      <c r="W5" s="5">
        <v>0.29347826086956524</v>
      </c>
      <c r="X5">
        <v>98</v>
      </c>
      <c r="Y5" s="4">
        <f>(Table8[[#This Row],[Population]]*Table8[[#This Row],[Suspected Economic GBV]])/Table8[[#This Row],[Sample Size]]</f>
        <v>1917.3913043478267</v>
      </c>
      <c r="Z5" s="4">
        <f>Table8[[#This Row],[Suspected Economic GBV (2022)2]]*AE5/100</f>
        <v>26.630434782608702</v>
      </c>
      <c r="AA5">
        <v>74</v>
      </c>
      <c r="AB5">
        <v>24</v>
      </c>
      <c r="AC5" s="4">
        <f>(Table8[[#This Row],[Population]]*Table8[[#This Row],[Victims: Women33]])/Table8[[#This Row],[Sample Size]]</f>
        <v>1447.826086956522</v>
      </c>
      <c r="AD5" s="4">
        <f>(Table8[[#This Row],[Population]]*Table8[[#This Row],[Victims: Men2]])/Table8[[#This Row],[Sample Size]]</f>
        <v>469.56521739130449</v>
      </c>
      <c r="AE5" s="9">
        <v>1.3888888888888888</v>
      </c>
    </row>
    <row r="6" spans="1:31" x14ac:dyDescent="0.3">
      <c r="A6" t="s">
        <v>34</v>
      </c>
      <c r="B6" s="2" t="s">
        <v>37</v>
      </c>
      <c r="C6" s="3" t="s">
        <v>41</v>
      </c>
      <c r="D6">
        <v>135</v>
      </c>
      <c r="E6" s="4">
        <v>711.11111111111109</v>
      </c>
      <c r="F6" s="5">
        <v>0.31358024691358016</v>
      </c>
      <c r="G6" s="6">
        <v>0.44444444444444442</v>
      </c>
      <c r="H6">
        <v>24</v>
      </c>
      <c r="I6" s="7">
        <f>(Table8[[#This Row],[Population]]*Table8[[#This Row],[Suspected Sexual GBV From Survey (Past 5 years)]])/Table8[[#This Row],[Sample Size]]</f>
        <v>126.41975308641973</v>
      </c>
      <c r="J6" s="4">
        <f>Table8[[#This Row],[Suspected Sexual GBV (2022)]]*AE6/100</f>
        <v>0</v>
      </c>
      <c r="K6">
        <v>17</v>
      </c>
      <c r="L6">
        <v>7</v>
      </c>
      <c r="M6" s="4">
        <f>(Table8[[#This Row],[Population]]*Table8[[#This Row],[Victims: Women]])/Table8[[#This Row],[Sample Size]]</f>
        <v>89.547325102880663</v>
      </c>
      <c r="N6" s="4">
        <f>(Table8[[#This Row],[Population]]*Table8[[#This Row],[Victims: Men]])/Table8[[#This Row],[Sample Size]]</f>
        <v>36.87242798353909</v>
      </c>
      <c r="O6" s="8">
        <v>0.82962962962962961</v>
      </c>
      <c r="P6">
        <v>12</v>
      </c>
      <c r="Q6" s="4">
        <f>(Table8[[#This Row],[Population]]*Table8[[#This Row],[Suspected Physical GBV]])/Table8[[#This Row],[Sample Size]]</f>
        <v>63.209876543209866</v>
      </c>
      <c r="R6" s="4">
        <f>Table8[[#This Row],[Suspected Physical GBV (2022)]]*AE6/100</f>
        <v>0</v>
      </c>
      <c r="S6">
        <v>5</v>
      </c>
      <c r="T6">
        <v>7</v>
      </c>
      <c r="U6" s="4">
        <f>(Table8[[#This Row],[Population]]*Table8[[#This Row],[Victims: Women3]])/Table8[[#This Row],[Sample Size]]</f>
        <v>26.337448559670783</v>
      </c>
      <c r="V6" s="4">
        <f>(Table8[[#This Row],[Population]]*Table8[[#This Row],[Victims: Men4]])/Table8[[#This Row],[Sample Size]]</f>
        <v>36.87242798353909</v>
      </c>
      <c r="W6" s="5">
        <v>7.407407407407407E-2</v>
      </c>
      <c r="X6">
        <v>11</v>
      </c>
      <c r="Y6" s="4">
        <f>(Table8[[#This Row],[Population]]*Table8[[#This Row],[Suspected Economic GBV]])/Table8[[#This Row],[Sample Size]]</f>
        <v>57.942386831275719</v>
      </c>
      <c r="Z6" s="4">
        <f>Table8[[#This Row],[Suspected Economic GBV (2022)2]]*AE6/100</f>
        <v>0</v>
      </c>
      <c r="AA6">
        <v>8</v>
      </c>
      <c r="AB6">
        <v>3</v>
      </c>
      <c r="AC6" s="4">
        <f>(Table8[[#This Row],[Population]]*Table8[[#This Row],[Victims: Women33]])/Table8[[#This Row],[Sample Size]]</f>
        <v>42.139917695473251</v>
      </c>
      <c r="AD6" s="4">
        <f>(Table8[[#This Row],[Population]]*Table8[[#This Row],[Victims: Men2]])/Table8[[#This Row],[Sample Size]]</f>
        <v>15.802469135802466</v>
      </c>
      <c r="AE6" s="9">
        <v>0</v>
      </c>
    </row>
    <row r="7" spans="1:31" x14ac:dyDescent="0.3">
      <c r="A7" t="s">
        <v>31</v>
      </c>
      <c r="B7" s="2" t="s">
        <v>39</v>
      </c>
      <c r="C7" s="3" t="s">
        <v>42</v>
      </c>
      <c r="D7">
        <v>162</v>
      </c>
      <c r="E7" s="4">
        <v>1651.2820512820517</v>
      </c>
      <c r="F7" s="5">
        <v>0.3713991769547324</v>
      </c>
      <c r="G7" s="6">
        <v>0.5679012345679012</v>
      </c>
      <c r="H7">
        <v>85</v>
      </c>
      <c r="I7" s="7">
        <f>(Table8[[#This Row],[Population]]*Table8[[#This Row],[Suspected Sexual GBV From Survey (Past 5 years)]])/Table8[[#This Row],[Sample Size]]</f>
        <v>866.41342196897779</v>
      </c>
      <c r="J7" s="4">
        <f>Table8[[#This Row],[Suspected Sexual GBV (2022)]]*AE7/100</f>
        <v>48.134078998276543</v>
      </c>
      <c r="K7">
        <v>67</v>
      </c>
      <c r="L7">
        <v>18</v>
      </c>
      <c r="M7" s="4">
        <f>(Table8[[#This Row],[Population]]*Table8[[#This Row],[Victims: Women]])/Table8[[#This Row],[Sample Size]]</f>
        <v>682.93763849319419</v>
      </c>
      <c r="N7" s="4">
        <f>(Table8[[#This Row],[Population]]*Table8[[#This Row],[Victims: Men]])/Table8[[#This Row],[Sample Size]]</f>
        <v>183.47578347578352</v>
      </c>
      <c r="O7" s="8">
        <v>0.78395061728395066</v>
      </c>
      <c r="P7">
        <v>83</v>
      </c>
      <c r="Q7" s="4">
        <f>(Table8[[#This Row],[Population]]*Table8[[#This Row],[Suspected Physical GBV]])/Table8[[#This Row],[Sample Size]]</f>
        <v>846.02722380500177</v>
      </c>
      <c r="R7" s="4">
        <f>Table8[[#This Row],[Suspected Physical GBV (2022)]]*AE7/100</f>
        <v>47.001512433611204</v>
      </c>
      <c r="S7">
        <v>63</v>
      </c>
      <c r="T7">
        <v>20</v>
      </c>
      <c r="U7" s="4">
        <f>(Table8[[#This Row],[Population]]*Table8[[#This Row],[Victims: Women3]])/Table8[[#This Row],[Sample Size]]</f>
        <v>642.16524216524238</v>
      </c>
      <c r="V7" s="4">
        <f>(Table8[[#This Row],[Population]]*Table8[[#This Row],[Victims: Men4]])/Table8[[#This Row],[Sample Size]]</f>
        <v>203.86198163975945</v>
      </c>
      <c r="W7" s="5">
        <v>0.29012345679012347</v>
      </c>
      <c r="X7">
        <v>122</v>
      </c>
      <c r="Y7" s="4">
        <f>(Table8[[#This Row],[Population]]*Table8[[#This Row],[Suspected Economic GBV]])/Table8[[#This Row],[Sample Size]]</f>
        <v>1243.5580880025327</v>
      </c>
      <c r="Z7" s="4">
        <f>Table8[[#This Row],[Suspected Economic GBV (2022)2]]*AE7/100</f>
        <v>69.086560444585146</v>
      </c>
      <c r="AA7">
        <v>90</v>
      </c>
      <c r="AB7">
        <v>32</v>
      </c>
      <c r="AC7" s="4">
        <f>(Table8[[#This Row],[Population]]*Table8[[#This Row],[Victims: Women33]])/Table8[[#This Row],[Sample Size]]</f>
        <v>917.37891737891766</v>
      </c>
      <c r="AD7" s="4">
        <f>(Table8[[#This Row],[Population]]*Table8[[#This Row],[Victims: Men2]])/Table8[[#This Row],[Sample Size]]</f>
        <v>326.17917062361516</v>
      </c>
      <c r="AE7" s="9">
        <v>5.5555555555555554</v>
      </c>
    </row>
    <row r="8" spans="1:31" x14ac:dyDescent="0.3">
      <c r="A8" t="s">
        <v>31</v>
      </c>
      <c r="B8" s="2" t="s">
        <v>43</v>
      </c>
      <c r="C8" s="3" t="s">
        <v>44</v>
      </c>
      <c r="D8">
        <v>179</v>
      </c>
      <c r="E8" s="4">
        <v>3409.5238095238101</v>
      </c>
      <c r="F8" s="5">
        <v>0.40316573556797014</v>
      </c>
      <c r="G8" s="6">
        <v>0.2011173184357542</v>
      </c>
      <c r="H8">
        <v>81</v>
      </c>
      <c r="I8" s="7">
        <f>(Table8[[#This Row],[Population]]*Table8[[#This Row],[Suspected Sexual GBV From Survey (Past 5 years)]])/Table8[[#This Row],[Sample Size]]</f>
        <v>1542.8571428571431</v>
      </c>
      <c r="J8" s="4">
        <f>Table8[[#This Row],[Suspected Sexual GBV (2022)]]*AE8/100</f>
        <v>85.714285714285722</v>
      </c>
      <c r="K8">
        <v>58</v>
      </c>
      <c r="L8">
        <v>23</v>
      </c>
      <c r="M8" s="4">
        <f>(Table8[[#This Row],[Population]]*Table8[[#This Row],[Victims: Women]])/Table8[[#This Row],[Sample Size]]</f>
        <v>1104.7619047619048</v>
      </c>
      <c r="N8" s="4">
        <f>(Table8[[#This Row],[Population]]*Table8[[#This Row],[Victims: Men]])/Table8[[#This Row],[Sample Size]]</f>
        <v>438.09523809523819</v>
      </c>
      <c r="O8" s="8">
        <v>0.8994413407821229</v>
      </c>
      <c r="P8">
        <v>69</v>
      </c>
      <c r="Q8" s="4">
        <f>(Table8[[#This Row],[Population]]*Table8[[#This Row],[Suspected Physical GBV]])/Table8[[#This Row],[Sample Size]]</f>
        <v>1314.2857142857144</v>
      </c>
      <c r="R8" s="4">
        <f>Table8[[#This Row],[Suspected Physical GBV (2022)]]*AE8/100</f>
        <v>73.015873015873026</v>
      </c>
      <c r="S8">
        <v>45</v>
      </c>
      <c r="T8">
        <v>24</v>
      </c>
      <c r="U8" s="4">
        <f>(Table8[[#This Row],[Population]]*Table8[[#This Row],[Victims: Women3]])/Table8[[#This Row],[Sample Size]]</f>
        <v>857.14285714285722</v>
      </c>
      <c r="V8" s="4">
        <f>(Table8[[#This Row],[Population]]*Table8[[#This Row],[Victims: Men4]])/Table8[[#This Row],[Sample Size]]</f>
        <v>457.14285714285728</v>
      </c>
      <c r="W8" s="5">
        <v>0.37988826815642457</v>
      </c>
      <c r="X8">
        <v>107</v>
      </c>
      <c r="Y8" s="4">
        <f>(Table8[[#This Row],[Population]]*Table8[[#This Row],[Suspected Economic GBV]])/Table8[[#This Row],[Sample Size]]</f>
        <v>2038.0952380952385</v>
      </c>
      <c r="Z8" s="4">
        <f>Table8[[#This Row],[Suspected Economic GBV (2022)2]]*AE8/100</f>
        <v>113.22751322751324</v>
      </c>
      <c r="AA8">
        <v>71</v>
      </c>
      <c r="AB8">
        <v>36</v>
      </c>
      <c r="AC8" s="4">
        <f>(Table8[[#This Row],[Population]]*Table8[[#This Row],[Victims: Women33]])/Table8[[#This Row],[Sample Size]]</f>
        <v>1352.3809523809525</v>
      </c>
      <c r="AD8" s="4">
        <f>(Table8[[#This Row],[Population]]*Table8[[#This Row],[Victims: Men2]])/Table8[[#This Row],[Sample Size]]</f>
        <v>685.71428571428578</v>
      </c>
      <c r="AE8" s="9">
        <v>5.5555555555555554</v>
      </c>
    </row>
    <row r="9" spans="1:31" x14ac:dyDescent="0.3">
      <c r="A9" t="s">
        <v>34</v>
      </c>
      <c r="B9" s="2" t="s">
        <v>35</v>
      </c>
      <c r="C9" s="3" t="s">
        <v>45</v>
      </c>
      <c r="D9">
        <v>107</v>
      </c>
      <c r="E9" s="4">
        <v>307.96460176991155</v>
      </c>
      <c r="F9" s="5">
        <v>0.16978193146417436</v>
      </c>
      <c r="G9" s="6">
        <v>3.7383177570093455E-2</v>
      </c>
      <c r="H9">
        <v>8</v>
      </c>
      <c r="I9" s="7">
        <f>(Table8[[#This Row],[Population]]*Table8[[#This Row],[Suspected Sexual GBV From Survey (Past 5 years)]])/Table8[[#This Row],[Sample Size]]</f>
        <v>23.025390786535443</v>
      </c>
      <c r="J9" s="4">
        <f>Table8[[#This Row],[Suspected Sexual GBV (2022)]]*AE9/100</f>
        <v>0</v>
      </c>
      <c r="K9">
        <v>6</v>
      </c>
      <c r="L9">
        <v>2</v>
      </c>
      <c r="M9" s="4">
        <f>(Table8[[#This Row],[Population]]*Table8[[#This Row],[Victims: Women]])/Table8[[#This Row],[Sample Size]]</f>
        <v>17.269043089901583</v>
      </c>
      <c r="N9" s="4">
        <f>(Table8[[#This Row],[Population]]*Table8[[#This Row],[Victims: Men]])/Table8[[#This Row],[Sample Size]]</f>
        <v>5.7563476966338607</v>
      </c>
      <c r="O9" s="8">
        <v>0.18691588785046728</v>
      </c>
      <c r="P9">
        <v>28</v>
      </c>
      <c r="Q9" s="4">
        <f>(Table8[[#This Row],[Population]]*Table8[[#This Row],[Suspected Physical GBV]])/Table8[[#This Row],[Sample Size]]</f>
        <v>80.588867752874052</v>
      </c>
      <c r="R9" s="4">
        <f>Table8[[#This Row],[Suspected Physical GBV (2022)]]*AE9/100</f>
        <v>0</v>
      </c>
      <c r="S9">
        <v>22</v>
      </c>
      <c r="T9">
        <v>6</v>
      </c>
      <c r="U9" s="4">
        <f>(Table8[[#This Row],[Population]]*Table8[[#This Row],[Victims: Women3]])/Table8[[#This Row],[Sample Size]]</f>
        <v>63.319824662972465</v>
      </c>
      <c r="V9" s="4">
        <f>(Table8[[#This Row],[Population]]*Table8[[#This Row],[Victims: Men4]])/Table8[[#This Row],[Sample Size]]</f>
        <v>17.269043089901583</v>
      </c>
      <c r="W9" s="5">
        <v>0.54205607476635509</v>
      </c>
      <c r="X9">
        <v>81</v>
      </c>
      <c r="Y9" s="4">
        <f>(Table8[[#This Row],[Population]]*Table8[[#This Row],[Suspected Economic GBV]])/Table8[[#This Row],[Sample Size]]</f>
        <v>233.13208171367137</v>
      </c>
      <c r="Z9" s="4">
        <f>Table8[[#This Row],[Suspected Economic GBV (2022)2]]*AE9/100</f>
        <v>0</v>
      </c>
      <c r="AA9">
        <v>63</v>
      </c>
      <c r="AB9">
        <v>18</v>
      </c>
      <c r="AC9" s="4">
        <f>(Table8[[#This Row],[Population]]*Table8[[#This Row],[Victims: Women33]])/Table8[[#This Row],[Sample Size]]</f>
        <v>181.32495244396659</v>
      </c>
      <c r="AD9" s="4">
        <f>(Table8[[#This Row],[Population]]*Table8[[#This Row],[Victims: Men2]])/Table8[[#This Row],[Sample Size]]</f>
        <v>51.807129269704745</v>
      </c>
      <c r="AE9" s="9">
        <v>0</v>
      </c>
    </row>
    <row r="10" spans="1:31" x14ac:dyDescent="0.3">
      <c r="A10" t="s">
        <v>31</v>
      </c>
      <c r="B10" s="2" t="s">
        <v>46</v>
      </c>
      <c r="C10" s="3" t="s">
        <v>47</v>
      </c>
      <c r="D10">
        <v>151</v>
      </c>
      <c r="E10" s="4">
        <v>1266.6666666666667</v>
      </c>
      <c r="F10" s="5">
        <v>0.57064017660044131</v>
      </c>
      <c r="G10" s="6">
        <v>0.43046357615894038</v>
      </c>
      <c r="H10">
        <v>37</v>
      </c>
      <c r="I10" s="7">
        <f>(Table8[[#This Row],[Population]]*Table8[[#This Row],[Suspected Sexual GBV From Survey (Past 5 years)]])/Table8[[#This Row],[Sample Size]]</f>
        <v>310.37527593818987</v>
      </c>
      <c r="J10" s="4">
        <f>Table8[[#This Row],[Suspected Sexual GBV (2022)]]*AE10/100</f>
        <v>4.3107677213637485</v>
      </c>
      <c r="K10">
        <v>24</v>
      </c>
      <c r="L10">
        <v>13</v>
      </c>
      <c r="M10" s="4">
        <f>(Table8[[#This Row],[Population]]*Table8[[#This Row],[Victims: Women]])/Table8[[#This Row],[Sample Size]]</f>
        <v>201.32450331125827</v>
      </c>
      <c r="N10" s="4">
        <f>(Table8[[#This Row],[Population]]*Table8[[#This Row],[Victims: Men]])/Table8[[#This Row],[Sample Size]]</f>
        <v>109.05077262693158</v>
      </c>
      <c r="O10" s="8">
        <v>0.92715231788079466</v>
      </c>
      <c r="P10">
        <v>51</v>
      </c>
      <c r="Q10" s="4">
        <f>(Table8[[#This Row],[Population]]*Table8[[#This Row],[Suspected Physical GBV]])/Table8[[#This Row],[Sample Size]]</f>
        <v>427.8145695364239</v>
      </c>
      <c r="R10" s="4">
        <f>Table8[[#This Row],[Suspected Physical GBV (2022)]]*AE10/100</f>
        <v>5.9418690213392207</v>
      </c>
      <c r="S10">
        <v>22</v>
      </c>
      <c r="T10">
        <v>29</v>
      </c>
      <c r="U10" s="4">
        <f>(Table8[[#This Row],[Population]]*Table8[[#This Row],[Victims: Women3]])/Table8[[#This Row],[Sample Size]]</f>
        <v>184.54746136865342</v>
      </c>
      <c r="V10" s="4">
        <f>(Table8[[#This Row],[Population]]*Table8[[#This Row],[Victims: Men4]])/Table8[[#This Row],[Sample Size]]</f>
        <v>243.26710816777043</v>
      </c>
      <c r="W10" s="5">
        <v>0.7814569536423841</v>
      </c>
      <c r="X10">
        <v>43</v>
      </c>
      <c r="Y10" s="4">
        <f>(Table8[[#This Row],[Population]]*Table8[[#This Row],[Suspected Economic GBV]])/Table8[[#This Row],[Sample Size]]</f>
        <v>360.70640176600443</v>
      </c>
      <c r="Z10" s="4">
        <f>Table8[[#This Row],[Suspected Economic GBV (2022)2]]*AE10/100</f>
        <v>5.0098111356389499</v>
      </c>
      <c r="AA10">
        <v>24</v>
      </c>
      <c r="AB10">
        <v>19</v>
      </c>
      <c r="AC10" s="4">
        <f>(Table8[[#This Row],[Population]]*Table8[[#This Row],[Victims: Women33]])/Table8[[#This Row],[Sample Size]]</f>
        <v>201.32450331125827</v>
      </c>
      <c r="AD10" s="4">
        <f>(Table8[[#This Row],[Population]]*Table8[[#This Row],[Victims: Men2]])/Table8[[#This Row],[Sample Size]]</f>
        <v>159.38189845474614</v>
      </c>
      <c r="AE10" s="9">
        <v>1.3888888888888888</v>
      </c>
    </row>
    <row r="11" spans="1:31" x14ac:dyDescent="0.3">
      <c r="A11" t="s">
        <v>34</v>
      </c>
      <c r="B11" s="2" t="s">
        <v>35</v>
      </c>
      <c r="C11" s="3" t="s">
        <v>48</v>
      </c>
      <c r="D11">
        <v>156</v>
      </c>
      <c r="E11" s="4">
        <v>1377.7777777777778</v>
      </c>
      <c r="F11" s="5">
        <v>0.56623931623931645</v>
      </c>
      <c r="G11" s="6">
        <v>0.87820512820512819</v>
      </c>
      <c r="H11">
        <v>103</v>
      </c>
      <c r="I11" s="7">
        <f>(Table8[[#This Row],[Population]]*Table8[[#This Row],[Suspected Sexual GBV From Survey (Past 5 years)]])/Table8[[#This Row],[Sample Size]]</f>
        <v>909.68660968660981</v>
      </c>
      <c r="J11" s="4">
        <f>Table8[[#This Row],[Suspected Sexual GBV (2022)]]*AE11/100</f>
        <v>404.30515986071543</v>
      </c>
      <c r="K11">
        <v>60</v>
      </c>
      <c r="L11">
        <v>43</v>
      </c>
      <c r="M11" s="4">
        <f>(Table8[[#This Row],[Population]]*Table8[[#This Row],[Victims: Women]])/Table8[[#This Row],[Sample Size]]</f>
        <v>529.91452991452991</v>
      </c>
      <c r="N11" s="4">
        <f>(Table8[[#This Row],[Population]]*Table8[[#This Row],[Victims: Men]])/Table8[[#This Row],[Sample Size]]</f>
        <v>379.77207977207979</v>
      </c>
      <c r="O11" s="8">
        <v>0.75641025641025639</v>
      </c>
      <c r="P11">
        <v>51</v>
      </c>
      <c r="Q11" s="4">
        <f>(Table8[[#This Row],[Population]]*Table8[[#This Row],[Suspected Physical GBV]])/Table8[[#This Row],[Sample Size]]</f>
        <v>450.42735042735046</v>
      </c>
      <c r="R11" s="4">
        <f>Table8[[#This Row],[Suspected Physical GBV (2022)]]*AE11/100</f>
        <v>200.18993352326689</v>
      </c>
      <c r="S11">
        <v>31</v>
      </c>
      <c r="T11">
        <v>20</v>
      </c>
      <c r="U11" s="4">
        <f>(Table8[[#This Row],[Population]]*Table8[[#This Row],[Victims: Women3]])/Table8[[#This Row],[Sample Size]]</f>
        <v>273.78917378917379</v>
      </c>
      <c r="V11" s="4">
        <f>(Table8[[#This Row],[Population]]*Table8[[#This Row],[Victims: Men4]])/Table8[[#This Row],[Sample Size]]</f>
        <v>176.63817663817665</v>
      </c>
      <c r="W11" s="5">
        <v>0.72435897435897434</v>
      </c>
      <c r="X11">
        <v>75</v>
      </c>
      <c r="Y11" s="4">
        <f>(Table8[[#This Row],[Population]]*Table8[[#This Row],[Suspected Economic GBV]])/Table8[[#This Row],[Sample Size]]</f>
        <v>662.39316239316247</v>
      </c>
      <c r="Z11" s="4">
        <f>Table8[[#This Row],[Suspected Economic GBV (2022)2]]*AE11/100</f>
        <v>294.39696106362777</v>
      </c>
      <c r="AA11">
        <v>49</v>
      </c>
      <c r="AB11">
        <v>26</v>
      </c>
      <c r="AC11" s="4">
        <f>(Table8[[#This Row],[Population]]*Table8[[#This Row],[Victims: Women33]])/Table8[[#This Row],[Sample Size]]</f>
        <v>432.76353276353274</v>
      </c>
      <c r="AD11" s="4">
        <f>(Table8[[#This Row],[Population]]*Table8[[#This Row],[Victims: Men2]])/Table8[[#This Row],[Sample Size]]</f>
        <v>229.62962962962965</v>
      </c>
      <c r="AE11" s="9">
        <v>44.444444444444443</v>
      </c>
    </row>
    <row r="12" spans="1:31" x14ac:dyDescent="0.3">
      <c r="A12" t="s">
        <v>31</v>
      </c>
      <c r="B12" s="2" t="s">
        <v>43</v>
      </c>
      <c r="C12" s="3" t="s">
        <v>49</v>
      </c>
      <c r="D12">
        <v>116</v>
      </c>
      <c r="E12" s="4">
        <v>552.38095238095229</v>
      </c>
      <c r="F12" s="5">
        <v>0.49425287356321862</v>
      </c>
      <c r="G12" s="6">
        <v>0.42241379310344829</v>
      </c>
      <c r="H12">
        <v>56</v>
      </c>
      <c r="I12" s="7">
        <f>(Table8[[#This Row],[Population]]*Table8[[#This Row],[Suspected Sexual GBV From Survey (Past 5 years)]])/Table8[[#This Row],[Sample Size]]</f>
        <v>266.66666666666663</v>
      </c>
      <c r="J12" s="4">
        <f>Table8[[#This Row],[Suspected Sexual GBV (2022)]]*AE12/100</f>
        <v>11.111111111111109</v>
      </c>
      <c r="K12">
        <v>34</v>
      </c>
      <c r="L12">
        <v>22</v>
      </c>
      <c r="M12" s="4">
        <f>(Table8[[#This Row],[Population]]*Table8[[#This Row],[Victims: Women]])/Table8[[#This Row],[Sample Size]]</f>
        <v>161.90476190476187</v>
      </c>
      <c r="N12" s="4">
        <f>(Table8[[#This Row],[Population]]*Table8[[#This Row],[Victims: Men]])/Table8[[#This Row],[Sample Size]]</f>
        <v>104.76190476190474</v>
      </c>
      <c r="O12" s="8">
        <v>0.86206896551724133</v>
      </c>
      <c r="P12">
        <v>37</v>
      </c>
      <c r="Q12" s="4">
        <f>(Table8[[#This Row],[Population]]*Table8[[#This Row],[Suspected Physical GBV]])/Table8[[#This Row],[Sample Size]]</f>
        <v>176.19047619047618</v>
      </c>
      <c r="R12" s="4">
        <f>Table8[[#This Row],[Suspected Physical GBV (2022)]]*AE12/100</f>
        <v>7.3412698412698401</v>
      </c>
      <c r="S12">
        <v>19</v>
      </c>
      <c r="T12">
        <v>18</v>
      </c>
      <c r="U12" s="4">
        <f>(Table8[[#This Row],[Population]]*Table8[[#This Row],[Victims: Women3]])/Table8[[#This Row],[Sample Size]]</f>
        <v>90.476190476190467</v>
      </c>
      <c r="V12" s="4">
        <f>(Table8[[#This Row],[Population]]*Table8[[#This Row],[Victims: Men4]])/Table8[[#This Row],[Sample Size]]</f>
        <v>85.714285714285694</v>
      </c>
      <c r="W12" s="5">
        <v>0.49137931034482757</v>
      </c>
      <c r="X12">
        <v>80</v>
      </c>
      <c r="Y12" s="4">
        <f>(Table8[[#This Row],[Population]]*Table8[[#This Row],[Suspected Economic GBV]])/Table8[[#This Row],[Sample Size]]</f>
        <v>380.95238095238091</v>
      </c>
      <c r="Z12" s="4">
        <f>Table8[[#This Row],[Suspected Economic GBV (2022)2]]*AE12/100</f>
        <v>15.873015873015868</v>
      </c>
      <c r="AA12">
        <v>49</v>
      </c>
      <c r="AB12">
        <v>31</v>
      </c>
      <c r="AC12" s="4">
        <f>(Table8[[#This Row],[Population]]*Table8[[#This Row],[Victims: Women33]])/Table8[[#This Row],[Sample Size]]</f>
        <v>233.33333333333331</v>
      </c>
      <c r="AD12" s="4">
        <f>(Table8[[#This Row],[Population]]*Table8[[#This Row],[Victims: Men2]])/Table8[[#This Row],[Sample Size]]</f>
        <v>147.61904761904759</v>
      </c>
      <c r="AE12" s="9">
        <v>4.1666666666666661</v>
      </c>
    </row>
    <row r="13" spans="1:31" x14ac:dyDescent="0.3">
      <c r="A13" t="s">
        <v>34</v>
      </c>
      <c r="B13" s="2" t="s">
        <v>37</v>
      </c>
      <c r="C13" s="3" t="s">
        <v>50</v>
      </c>
      <c r="D13">
        <v>118</v>
      </c>
      <c r="E13" s="4">
        <v>519.54022988505756</v>
      </c>
      <c r="F13" s="5">
        <v>0.38983050847457629</v>
      </c>
      <c r="G13" s="6">
        <v>0.5423728813559322</v>
      </c>
      <c r="H13">
        <v>25</v>
      </c>
      <c r="I13" s="7">
        <f>(Table8[[#This Row],[Population]]*Table8[[#This Row],[Suspected Sexual GBV From Survey (Past 5 years)]])/Table8[[#This Row],[Sample Size]]</f>
        <v>110.07208260276643</v>
      </c>
      <c r="J13" s="4">
        <f>Table8[[#This Row],[Suspected Sexual GBV (2022)]]*AE13/100</f>
        <v>0</v>
      </c>
      <c r="K13">
        <v>17</v>
      </c>
      <c r="L13">
        <v>8</v>
      </c>
      <c r="M13" s="4">
        <f>(Table8[[#This Row],[Population]]*Table8[[#This Row],[Victims: Women]])/Table8[[#This Row],[Sample Size]]</f>
        <v>74.849016169881168</v>
      </c>
      <c r="N13" s="4">
        <f>(Table8[[#This Row],[Population]]*Table8[[#This Row],[Victims: Men]])/Table8[[#This Row],[Sample Size]]</f>
        <v>35.223066432885261</v>
      </c>
      <c r="O13" s="8">
        <v>0.92372881355932202</v>
      </c>
      <c r="P13">
        <v>13</v>
      </c>
      <c r="Q13" s="4">
        <f>(Table8[[#This Row],[Population]]*Table8[[#This Row],[Suspected Physical GBV]])/Table8[[#This Row],[Sample Size]]</f>
        <v>57.237482953438544</v>
      </c>
      <c r="R13" s="4">
        <f>Table8[[#This Row],[Suspected Physical GBV (2022)]]*AE13/100</f>
        <v>0</v>
      </c>
      <c r="S13">
        <v>9</v>
      </c>
      <c r="T13">
        <v>4</v>
      </c>
      <c r="U13" s="4">
        <f>(Table8[[#This Row],[Population]]*Table8[[#This Row],[Victims: Women3]])/Table8[[#This Row],[Sample Size]]</f>
        <v>39.625949736995913</v>
      </c>
      <c r="V13" s="4">
        <f>(Table8[[#This Row],[Population]]*Table8[[#This Row],[Victims: Men4]])/Table8[[#This Row],[Sample Size]]</f>
        <v>17.611533216442631</v>
      </c>
      <c r="W13" s="5">
        <v>0.1440677966101695</v>
      </c>
      <c r="X13">
        <v>19</v>
      </c>
      <c r="Y13" s="4">
        <f>(Table8[[#This Row],[Population]]*Table8[[#This Row],[Suspected Economic GBV]])/Table8[[#This Row],[Sample Size]]</f>
        <v>83.654782778102486</v>
      </c>
      <c r="Z13" s="4">
        <f>Table8[[#This Row],[Suspected Economic GBV (2022)2]]*AE13/100</f>
        <v>0</v>
      </c>
      <c r="AA13">
        <v>10</v>
      </c>
      <c r="AB13">
        <v>9</v>
      </c>
      <c r="AC13" s="4">
        <f>(Table8[[#This Row],[Population]]*Table8[[#This Row],[Victims: Women33]])/Table8[[#This Row],[Sample Size]]</f>
        <v>44.028833041106573</v>
      </c>
      <c r="AD13" s="4">
        <f>(Table8[[#This Row],[Population]]*Table8[[#This Row],[Victims: Men2]])/Table8[[#This Row],[Sample Size]]</f>
        <v>39.625949736995913</v>
      </c>
      <c r="AE13" s="9">
        <v>0</v>
      </c>
    </row>
    <row r="14" spans="1:31" x14ac:dyDescent="0.3">
      <c r="A14" t="s">
        <v>34</v>
      </c>
      <c r="B14" s="2" t="s">
        <v>51</v>
      </c>
      <c r="C14" s="3" t="s">
        <v>52</v>
      </c>
      <c r="D14">
        <v>100</v>
      </c>
      <c r="E14" s="4">
        <v>400</v>
      </c>
      <c r="F14" s="5">
        <v>0.47</v>
      </c>
      <c r="G14" s="6">
        <v>0.02</v>
      </c>
      <c r="H14">
        <v>0</v>
      </c>
      <c r="I14" s="7">
        <f>(Table8[[#This Row],[Population]]*Table8[[#This Row],[Suspected Sexual GBV From Survey (Past 5 years)]])/Table8[[#This Row],[Sample Size]]</f>
        <v>0</v>
      </c>
      <c r="J14" s="4">
        <f>Table8[[#This Row],[Suspected Sexual GBV (2022)]]*AE14/100</f>
        <v>0</v>
      </c>
      <c r="K14">
        <v>0</v>
      </c>
      <c r="L14">
        <v>0</v>
      </c>
      <c r="M14" s="4">
        <f>(Table8[[#This Row],[Population]]*Table8[[#This Row],[Victims: Women]])/Table8[[#This Row],[Sample Size]]</f>
        <v>0</v>
      </c>
      <c r="N14" s="4">
        <f>(Table8[[#This Row],[Population]]*Table8[[#This Row],[Victims: Men]])/Table8[[#This Row],[Sample Size]]</f>
        <v>0</v>
      </c>
      <c r="O14" s="8">
        <v>0.33</v>
      </c>
      <c r="P14">
        <v>0</v>
      </c>
      <c r="Q14" s="4">
        <f>(Table8[[#This Row],[Population]]*Table8[[#This Row],[Suspected Physical GBV]])/Table8[[#This Row],[Sample Size]]</f>
        <v>0</v>
      </c>
      <c r="R14" s="4">
        <f>Table8[[#This Row],[Suspected Physical GBV (2022)]]*AE14/100</f>
        <v>0</v>
      </c>
      <c r="S14">
        <v>0</v>
      </c>
      <c r="T14">
        <v>0</v>
      </c>
      <c r="U14" s="4">
        <f>(Table8[[#This Row],[Population]]*Table8[[#This Row],[Victims: Women3]])/Table8[[#This Row],[Sample Size]]</f>
        <v>0</v>
      </c>
      <c r="V14" s="4">
        <f>(Table8[[#This Row],[Population]]*Table8[[#This Row],[Victims: Men4]])/Table8[[#This Row],[Sample Size]]</f>
        <v>0</v>
      </c>
      <c r="W14" s="5">
        <v>0.97</v>
      </c>
      <c r="X14">
        <v>3</v>
      </c>
      <c r="Y14" s="4">
        <f>(Table8[[#This Row],[Population]]*Table8[[#This Row],[Suspected Economic GBV]])/Table8[[#This Row],[Sample Size]]</f>
        <v>12</v>
      </c>
      <c r="Z14" s="4">
        <f>Table8[[#This Row],[Suspected Economic GBV (2022)2]]*AE14/100</f>
        <v>0.83333333333333348</v>
      </c>
      <c r="AA14">
        <v>1</v>
      </c>
      <c r="AB14">
        <v>2</v>
      </c>
      <c r="AC14" s="4">
        <f>(Table8[[#This Row],[Population]]*Table8[[#This Row],[Victims: Women33]])/Table8[[#This Row],[Sample Size]]</f>
        <v>4</v>
      </c>
      <c r="AD14" s="4">
        <f>(Table8[[#This Row],[Population]]*Table8[[#This Row],[Victims: Men2]])/Table8[[#This Row],[Sample Size]]</f>
        <v>8</v>
      </c>
      <c r="AE14" s="9">
        <v>6.9444444444444446</v>
      </c>
    </row>
    <row r="15" spans="1:31" x14ac:dyDescent="0.3">
      <c r="A15" t="s">
        <v>34</v>
      </c>
      <c r="B15" s="2" t="s">
        <v>51</v>
      </c>
      <c r="C15" s="3" t="s">
        <v>53</v>
      </c>
      <c r="D15">
        <v>160</v>
      </c>
      <c r="E15" s="4">
        <v>1418.1818181818182</v>
      </c>
      <c r="F15" s="5">
        <v>0.36041666666666705</v>
      </c>
      <c r="G15" s="6">
        <v>6.2500000000000003E-3</v>
      </c>
      <c r="H15">
        <v>42</v>
      </c>
      <c r="I15" s="7">
        <f>(Table8[[#This Row],[Population]]*Table8[[#This Row],[Suspected Sexual GBV From Survey (Past 5 years)]])/Table8[[#This Row],[Sample Size]]</f>
        <v>372.27272727272731</v>
      </c>
      <c r="J15" s="4">
        <f>Table8[[#This Row],[Suspected Sexual GBV (2022)]]*AE15/100</f>
        <v>0</v>
      </c>
      <c r="K15">
        <v>22</v>
      </c>
      <c r="L15">
        <v>20</v>
      </c>
      <c r="M15" s="4">
        <f>(Table8[[#This Row],[Population]]*Table8[[#This Row],[Victims: Women]])/Table8[[#This Row],[Sample Size]]</f>
        <v>195</v>
      </c>
      <c r="N15" s="4">
        <f>(Table8[[#This Row],[Population]]*Table8[[#This Row],[Victims: Men]])/Table8[[#This Row],[Sample Size]]</f>
        <v>177.27272727272728</v>
      </c>
      <c r="O15" s="8">
        <v>0.45</v>
      </c>
      <c r="P15">
        <v>155</v>
      </c>
      <c r="Q15" s="4">
        <f>(Table8[[#This Row],[Population]]*Table8[[#This Row],[Suspected Physical GBV]])/Table8[[#This Row],[Sample Size]]</f>
        <v>1373.8636363636365</v>
      </c>
      <c r="R15" s="4">
        <f>Table8[[#This Row],[Suspected Physical GBV (2022)]]*AE15/100</f>
        <v>0</v>
      </c>
      <c r="S15">
        <v>85</v>
      </c>
      <c r="T15">
        <v>70</v>
      </c>
      <c r="U15" s="4">
        <f>(Table8[[#This Row],[Population]]*Table8[[#This Row],[Victims: Women3]])/Table8[[#This Row],[Sample Size]]</f>
        <v>753.40909090909088</v>
      </c>
      <c r="V15" s="4">
        <f>(Table8[[#This Row],[Population]]*Table8[[#This Row],[Victims: Men4]])/Table8[[#This Row],[Sample Size]]</f>
        <v>620.4545454545455</v>
      </c>
      <c r="W15" s="5">
        <v>0.5</v>
      </c>
      <c r="X15">
        <v>35</v>
      </c>
      <c r="Y15" s="4">
        <f>(Table8[[#This Row],[Population]]*Table8[[#This Row],[Suspected Economic GBV]])/Table8[[#This Row],[Sample Size]]</f>
        <v>310.22727272727275</v>
      </c>
      <c r="Z15" s="4">
        <f>Table8[[#This Row],[Suspected Economic GBV (2022)2]]*AE15/100</f>
        <v>0</v>
      </c>
      <c r="AA15">
        <v>18</v>
      </c>
      <c r="AB15">
        <v>17</v>
      </c>
      <c r="AC15" s="4">
        <f>(Table8[[#This Row],[Population]]*Table8[[#This Row],[Victims: Women33]])/Table8[[#This Row],[Sample Size]]</f>
        <v>159.54545454545456</v>
      </c>
      <c r="AD15" s="4">
        <f>(Table8[[#This Row],[Population]]*Table8[[#This Row],[Victims: Men2]])/Table8[[#This Row],[Sample Size]]</f>
        <v>150.68181818181819</v>
      </c>
      <c r="AE15" s="9">
        <v>0</v>
      </c>
    </row>
    <row r="16" spans="1:31" x14ac:dyDescent="0.3">
      <c r="A16" t="s">
        <v>34</v>
      </c>
      <c r="B16" s="2" t="s">
        <v>51</v>
      </c>
      <c r="C16" s="3" t="s">
        <v>54</v>
      </c>
      <c r="D16">
        <v>93</v>
      </c>
      <c r="E16" s="4">
        <v>354.71698113207543</v>
      </c>
      <c r="F16" s="5">
        <v>0.4731182795698925</v>
      </c>
      <c r="G16" s="6">
        <v>3.2258064516129031E-2</v>
      </c>
      <c r="H16">
        <v>10</v>
      </c>
      <c r="I16" s="7">
        <f>(Table8[[#This Row],[Population]]*Table8[[#This Row],[Suspected Sexual GBV From Survey (Past 5 years)]])/Table8[[#This Row],[Sample Size]]</f>
        <v>38.141610874416713</v>
      </c>
      <c r="J16" s="4">
        <f>Table8[[#This Row],[Suspected Sexual GBV (2022)]]*AE16/100</f>
        <v>4.7677013593020892</v>
      </c>
      <c r="K16">
        <v>8</v>
      </c>
      <c r="L16">
        <v>2</v>
      </c>
      <c r="M16" s="4">
        <f>(Table8[[#This Row],[Population]]*Table8[[#This Row],[Victims: Women]])/Table8[[#This Row],[Sample Size]]</f>
        <v>30.513288699533369</v>
      </c>
      <c r="N16" s="4">
        <f>(Table8[[#This Row],[Population]]*Table8[[#This Row],[Victims: Men]])/Table8[[#This Row],[Sample Size]]</f>
        <v>7.6283221748833423</v>
      </c>
      <c r="O16" s="8">
        <v>0.35483870967741937</v>
      </c>
      <c r="P16">
        <v>22</v>
      </c>
      <c r="Q16" s="4">
        <f>(Table8[[#This Row],[Population]]*Table8[[#This Row],[Suspected Physical GBV]])/Table8[[#This Row],[Sample Size]]</f>
        <v>83.911543923716778</v>
      </c>
      <c r="R16" s="4">
        <f>Table8[[#This Row],[Suspected Physical GBV (2022)]]*AE16/100</f>
        <v>10.488942990464597</v>
      </c>
      <c r="S16">
        <v>18</v>
      </c>
      <c r="T16">
        <v>4</v>
      </c>
      <c r="U16" s="4">
        <f>(Table8[[#This Row],[Population]]*Table8[[#This Row],[Victims: Women3]])/Table8[[#This Row],[Sample Size]]</f>
        <v>68.65489957395009</v>
      </c>
      <c r="V16" s="4">
        <f>(Table8[[#This Row],[Population]]*Table8[[#This Row],[Victims: Men4]])/Table8[[#This Row],[Sample Size]]</f>
        <v>15.256644349766685</v>
      </c>
      <c r="W16" s="5">
        <v>0.978494623655914</v>
      </c>
      <c r="X16">
        <v>48</v>
      </c>
      <c r="Y16" s="4">
        <f>(Table8[[#This Row],[Population]]*Table8[[#This Row],[Suspected Economic GBV]])/Table8[[#This Row],[Sample Size]]</f>
        <v>183.0797321972002</v>
      </c>
      <c r="Z16" s="4">
        <f>Table8[[#This Row],[Suspected Economic GBV (2022)2]]*AE16/100</f>
        <v>22.884966524650025</v>
      </c>
      <c r="AA16">
        <v>32</v>
      </c>
      <c r="AB16">
        <v>16</v>
      </c>
      <c r="AC16" s="4">
        <f>(Table8[[#This Row],[Population]]*Table8[[#This Row],[Victims: Women33]])/Table8[[#This Row],[Sample Size]]</f>
        <v>122.05315479813348</v>
      </c>
      <c r="AD16" s="4">
        <f>(Table8[[#This Row],[Population]]*Table8[[#This Row],[Victims: Men2]])/Table8[[#This Row],[Sample Size]]</f>
        <v>61.026577399066738</v>
      </c>
      <c r="AE16" s="9">
        <v>12.5</v>
      </c>
    </row>
    <row r="17" spans="1:31" x14ac:dyDescent="0.3">
      <c r="A17" t="s">
        <v>31</v>
      </c>
      <c r="B17" s="2" t="s">
        <v>46</v>
      </c>
      <c r="C17" s="3" t="s">
        <v>55</v>
      </c>
      <c r="D17">
        <v>183</v>
      </c>
      <c r="E17" s="4">
        <v>3810.5263157894747</v>
      </c>
      <c r="F17" s="5">
        <v>0.62112932604735827</v>
      </c>
      <c r="G17" s="6">
        <v>0.68852459016393441</v>
      </c>
      <c r="H17">
        <v>59</v>
      </c>
      <c r="I17" s="7">
        <f>(Table8[[#This Row],[Population]]*Table8[[#This Row],[Suspected Sexual GBV From Survey (Past 5 years)]])/Table8[[#This Row],[Sample Size]]</f>
        <v>1228.5303422490656</v>
      </c>
      <c r="J17" s="4">
        <f>Table8[[#This Row],[Suspected Sexual GBV (2022)]]*AE17/100</f>
        <v>0</v>
      </c>
      <c r="K17">
        <v>51</v>
      </c>
      <c r="L17">
        <v>8</v>
      </c>
      <c r="M17" s="4">
        <f>(Table8[[#This Row],[Population]]*Table8[[#This Row],[Victims: Women]])/Table8[[#This Row],[Sample Size]]</f>
        <v>1061.9499568593617</v>
      </c>
      <c r="N17" s="4">
        <f>(Table8[[#This Row],[Population]]*Table8[[#This Row],[Victims: Men]])/Table8[[#This Row],[Sample Size]]</f>
        <v>166.58038538970382</v>
      </c>
      <c r="O17" s="8">
        <v>0.95081967213114749</v>
      </c>
      <c r="P17">
        <v>48</v>
      </c>
      <c r="Q17" s="4">
        <f>(Table8[[#This Row],[Population]]*Table8[[#This Row],[Suspected Physical GBV]])/Table8[[#This Row],[Sample Size]]</f>
        <v>999.48231233822287</v>
      </c>
      <c r="R17" s="4">
        <f>Table8[[#This Row],[Suspected Physical GBV (2022)]]*AE17/100</f>
        <v>0</v>
      </c>
      <c r="S17">
        <v>26</v>
      </c>
      <c r="T17">
        <v>22</v>
      </c>
      <c r="U17" s="4">
        <f>(Table8[[#This Row],[Population]]*Table8[[#This Row],[Victims: Women3]])/Table8[[#This Row],[Sample Size]]</f>
        <v>541.3862525165373</v>
      </c>
      <c r="V17" s="4">
        <f>(Table8[[#This Row],[Population]]*Table8[[#This Row],[Victims: Men4]])/Table8[[#This Row],[Sample Size]]</f>
        <v>458.09605982168546</v>
      </c>
      <c r="W17" s="5">
        <v>0.76502732240437155</v>
      </c>
      <c r="X17">
        <v>43</v>
      </c>
      <c r="Y17" s="4">
        <f>(Table8[[#This Row],[Population]]*Table8[[#This Row],[Suspected Economic GBV]])/Table8[[#This Row],[Sample Size]]</f>
        <v>895.36957146965801</v>
      </c>
      <c r="Z17" s="4">
        <f>Table8[[#This Row],[Suspected Economic GBV (2022)2]]*AE17/100</f>
        <v>0</v>
      </c>
      <c r="AA17">
        <v>33</v>
      </c>
      <c r="AB17">
        <v>10</v>
      </c>
      <c r="AC17" s="4">
        <f>(Table8[[#This Row],[Population]]*Table8[[#This Row],[Victims: Women33]])/Table8[[#This Row],[Sample Size]]</f>
        <v>687.1440897325283</v>
      </c>
      <c r="AD17" s="4">
        <f>(Table8[[#This Row],[Population]]*Table8[[#This Row],[Victims: Men2]])/Table8[[#This Row],[Sample Size]]</f>
        <v>208.22548173712977</v>
      </c>
      <c r="AE17" s="9">
        <v>0</v>
      </c>
    </row>
    <row r="18" spans="1:31" x14ac:dyDescent="0.3">
      <c r="A18" t="s">
        <v>31</v>
      </c>
      <c r="B18" s="2" t="s">
        <v>32</v>
      </c>
      <c r="C18" s="3" t="s">
        <v>56</v>
      </c>
      <c r="D18">
        <v>146</v>
      </c>
      <c r="E18" s="4">
        <v>1081.4814814814815</v>
      </c>
      <c r="F18" s="5">
        <v>0.17351598173516011</v>
      </c>
      <c r="G18" s="6">
        <v>6.8493150684931503E-3</v>
      </c>
      <c r="H18">
        <v>5</v>
      </c>
      <c r="I18" s="7">
        <f>(Table8[[#This Row],[Population]]*Table8[[#This Row],[Suspected Sexual GBV From Survey (Past 5 years)]])/Table8[[#This Row],[Sample Size]]</f>
        <v>37.037037037037038</v>
      </c>
      <c r="J18" s="4">
        <f>Table8[[#This Row],[Suspected Sexual GBV (2022)]]*AE18/100</f>
        <v>0</v>
      </c>
      <c r="K18">
        <v>4</v>
      </c>
      <c r="L18">
        <v>1</v>
      </c>
      <c r="M18" s="4">
        <f>(Table8[[#This Row],[Population]]*Table8[[#This Row],[Victims: Women]])/Table8[[#This Row],[Sample Size]]</f>
        <v>29.62962962962963</v>
      </c>
      <c r="N18" s="4">
        <f>(Table8[[#This Row],[Population]]*Table8[[#This Row],[Victims: Men]])/Table8[[#This Row],[Sample Size]]</f>
        <v>7.4074074074074074</v>
      </c>
      <c r="O18" s="8">
        <v>3.4246575342465752E-2</v>
      </c>
      <c r="P18">
        <v>2</v>
      </c>
      <c r="Q18" s="4">
        <f>(Table8[[#This Row],[Population]]*Table8[[#This Row],[Suspected Physical GBV]])/Table8[[#This Row],[Sample Size]]</f>
        <v>14.814814814814815</v>
      </c>
      <c r="R18" s="4">
        <f>Table8[[#This Row],[Suspected Physical GBV (2022)]]*AE18/100</f>
        <v>0</v>
      </c>
      <c r="S18">
        <v>1</v>
      </c>
      <c r="T18">
        <v>1</v>
      </c>
      <c r="U18" s="4">
        <f>(Table8[[#This Row],[Population]]*Table8[[#This Row],[Victims: Women3]])/Table8[[#This Row],[Sample Size]]</f>
        <v>7.4074074074074074</v>
      </c>
      <c r="V18" s="4">
        <f>(Table8[[#This Row],[Population]]*Table8[[#This Row],[Victims: Men4]])/Table8[[#This Row],[Sample Size]]</f>
        <v>7.4074074074074074</v>
      </c>
      <c r="W18" s="5">
        <v>0</v>
      </c>
      <c r="X18">
        <v>13</v>
      </c>
      <c r="Y18" s="4">
        <f>(Table8[[#This Row],[Population]]*Table8[[#This Row],[Suspected Economic GBV]])/Table8[[#This Row],[Sample Size]]</f>
        <v>96.296296296296291</v>
      </c>
      <c r="Z18" s="4">
        <f>Table8[[#This Row],[Suspected Economic GBV (2022)2]]*AE18/100</f>
        <v>0</v>
      </c>
      <c r="AA18">
        <v>13</v>
      </c>
      <c r="AC18" s="4">
        <f>(Table8[[#This Row],[Population]]*Table8[[#This Row],[Victims: Women33]])/Table8[[#This Row],[Sample Size]]</f>
        <v>96.296296296296291</v>
      </c>
      <c r="AD18" s="4">
        <f>(Table8[[#This Row],[Population]]*Table8[[#This Row],[Victims: Men2]])/Table8[[#This Row],[Sample Size]]</f>
        <v>0</v>
      </c>
      <c r="AE18" s="9">
        <v>0</v>
      </c>
    </row>
    <row r="19" spans="1:31" x14ac:dyDescent="0.3">
      <c r="A19" t="s">
        <v>31</v>
      </c>
      <c r="B19" s="2" t="s">
        <v>32</v>
      </c>
      <c r="C19" s="3" t="s">
        <v>57</v>
      </c>
      <c r="D19">
        <v>148</v>
      </c>
      <c r="E19" s="4">
        <v>1109.433962264151</v>
      </c>
      <c r="F19" s="5">
        <v>0.44707207207207189</v>
      </c>
      <c r="G19" s="6">
        <v>0.14189189189189189</v>
      </c>
      <c r="H19">
        <v>41</v>
      </c>
      <c r="I19" s="7">
        <f>(Table8[[#This Row],[Population]]*Table8[[#This Row],[Suspected Sexual GBV From Survey (Past 5 years)]])/Table8[[#This Row],[Sample Size]]</f>
        <v>307.34319224885263</v>
      </c>
      <c r="J19" s="4">
        <f>Table8[[#This Row],[Suspected Sexual GBV (2022)]]*AE19/100</f>
        <v>12.805966343702192</v>
      </c>
      <c r="K19">
        <v>27</v>
      </c>
      <c r="L19">
        <v>14</v>
      </c>
      <c r="M19" s="4">
        <f>(Table8[[#This Row],[Population]]*Table8[[#This Row],[Victims: Women]])/Table8[[#This Row],[Sample Size]]</f>
        <v>202.39673635900053</v>
      </c>
      <c r="N19" s="4">
        <f>(Table8[[#This Row],[Population]]*Table8[[#This Row],[Victims: Men]])/Table8[[#This Row],[Sample Size]]</f>
        <v>104.94645588985212</v>
      </c>
      <c r="O19" s="8">
        <v>0.94594594594594594</v>
      </c>
      <c r="P19">
        <v>25</v>
      </c>
      <c r="Q19" s="4">
        <f>(Table8[[#This Row],[Population]]*Table8[[#This Row],[Suspected Physical GBV]])/Table8[[#This Row],[Sample Size]]</f>
        <v>187.40438551759306</v>
      </c>
      <c r="R19" s="4">
        <f>Table8[[#This Row],[Suspected Physical GBV (2022)]]*AE19/100</f>
        <v>7.8085160632330428</v>
      </c>
      <c r="S19">
        <v>10</v>
      </c>
      <c r="T19">
        <v>15</v>
      </c>
      <c r="U19" s="4">
        <f>(Table8[[#This Row],[Population]]*Table8[[#This Row],[Victims: Women3]])/Table8[[#This Row],[Sample Size]]</f>
        <v>74.961754207037231</v>
      </c>
      <c r="V19" s="4">
        <f>(Table8[[#This Row],[Population]]*Table8[[#This Row],[Victims: Men4]])/Table8[[#This Row],[Sample Size]]</f>
        <v>112.44263131055585</v>
      </c>
      <c r="W19" s="5">
        <v>0.5</v>
      </c>
      <c r="X19">
        <v>70</v>
      </c>
      <c r="Y19" s="4">
        <f>(Table8[[#This Row],[Population]]*Table8[[#This Row],[Suspected Economic GBV]])/Table8[[#This Row],[Sample Size]]</f>
        <v>524.73227944926066</v>
      </c>
      <c r="Z19" s="4">
        <f>Table8[[#This Row],[Suspected Economic GBV (2022)2]]*AE19/100</f>
        <v>21.863844977052523</v>
      </c>
      <c r="AA19">
        <v>38</v>
      </c>
      <c r="AB19">
        <v>32</v>
      </c>
      <c r="AC19" s="4">
        <f>(Table8[[#This Row],[Population]]*Table8[[#This Row],[Victims: Women33]])/Table8[[#This Row],[Sample Size]]</f>
        <v>284.85466598674151</v>
      </c>
      <c r="AD19" s="4">
        <f>(Table8[[#This Row],[Population]]*Table8[[#This Row],[Victims: Men2]])/Table8[[#This Row],[Sample Size]]</f>
        <v>239.87761346251912</v>
      </c>
      <c r="AE19" s="9">
        <v>4.1666666666666661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2024-01-02T13:31:24Z</dcterms:created>
  <dcterms:modified xsi:type="dcterms:W3CDTF">2024-01-02T13:32:01Z</dcterms:modified>
</cp:coreProperties>
</file>