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usv/Downloads/"/>
    </mc:Choice>
  </mc:AlternateContent>
  <xr:revisionPtr revIDLastSave="0" documentId="8_{1AFBC2D7-90D5-41CC-A8DC-4ED1B6477CEE}" xr6:coauthVersionLast="47" xr6:coauthVersionMax="47" xr10:uidLastSave="{00000000-0000-0000-0000-000000000000}"/>
  <bookViews>
    <workbookView xWindow="0" yWindow="460" windowWidth="28800" windowHeight="16500" tabRatio="500" firstSheet="2" activeTab="1" xr2:uid="{00000000-000D-0000-FFFF-FFFF00000000}"/>
  </bookViews>
  <sheets>
    <sheet name="REGISTRO DE ACTIVIDAD" sheetId="3" r:id="rId1"/>
    <sheet name="INDICADORES" sheetId="2" r:id="rId2"/>
    <sheet name="METRICAS DEPARTAMENTO" sheetId="1" r:id="rId3"/>
    <sheet name="Ejemplos Funciones EXCEL" sheetId="4" r:id="rId4"/>
    <sheet name="Hoja1" sheetId="5" r:id="rId5"/>
  </sheets>
  <calcPr calcId="191028"/>
  <pivotCaches>
    <pivotCache cacheId="307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 a="1"/>
  <c r="D15" i="2"/>
  <c r="D14" i="2" a="1"/>
  <c r="D14" i="2"/>
  <c r="D16" i="2" a="1"/>
  <c r="D16" i="2"/>
  <c r="C16" i="2" a="1"/>
  <c r="C16" i="2"/>
  <c r="C15" i="2" a="1"/>
  <c r="C15" i="2"/>
  <c r="C14" i="2" a="1"/>
  <c r="C14" i="2"/>
  <c r="D8" i="2"/>
  <c r="D7" i="2"/>
  <c r="D6" i="2"/>
  <c r="C8" i="2"/>
  <c r="C7" i="2"/>
  <c r="C6" i="2"/>
  <c r="E8" i="2"/>
  <c r="E5" i="3"/>
  <c r="E15" i="2"/>
  <c r="E16" i="2"/>
  <c r="E14" i="2"/>
  <c r="J11" i="4"/>
  <c r="E7" i="4"/>
  <c r="P11" i="4"/>
  <c r="M27" i="4"/>
  <c r="E6" i="4"/>
  <c r="N19" i="4"/>
  <c r="E10" i="4"/>
  <c r="E14" i="4"/>
  <c r="N18" i="4"/>
  <c r="P10" i="4"/>
  <c r="E8" i="4"/>
  <c r="E9" i="4"/>
  <c r="E11" i="4"/>
  <c r="E12" i="4"/>
  <c r="E13" i="4"/>
  <c r="E15" i="4"/>
  <c r="E16" i="4"/>
  <c r="E17" i="4"/>
  <c r="P9" i="4"/>
  <c r="E6" i="2" l="1"/>
  <c r="E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upna</author>
  </authors>
  <commentList>
    <comment ref="B8" authorId="0" shapeId="0" xr:uid="{BA2EC02C-6561-41CD-8F6E-02B8E6CB9E04}">
      <text>
        <r>
          <rPr>
            <b/>
            <sz val="8"/>
            <color indexed="81"/>
            <rFont val="Tahoma"/>
            <family val="2"/>
          </rPr>
          <t>Fecha en la que se realiza la medición</t>
        </r>
      </text>
    </comment>
    <comment ref="C8" authorId="0" shapeId="0" xr:uid="{6892A619-CF8B-4A54-9987-CF3DB8D9127F}">
      <text>
        <r>
          <rPr>
            <b/>
            <sz val="8"/>
            <color indexed="81"/>
            <rFont val="Tahoma"/>
            <family val="2"/>
          </rPr>
          <t>Hrs estimadas en el total de actividades del proyecto hasta la semana actual e incluyendola.</t>
        </r>
      </text>
    </comment>
    <comment ref="D8" authorId="0" shapeId="0" xr:uid="{869510A2-C29C-4A77-9EF7-2868FEF81AE0}">
      <text>
        <r>
          <rPr>
            <b/>
            <sz val="8"/>
            <color indexed="81"/>
            <rFont val="Tahoma"/>
            <family val="2"/>
          </rPr>
          <t>Hrs estimadas en el proyecto completo a partir de la semana actual pero sin incluirla a ella.</t>
        </r>
      </text>
    </comment>
    <comment ref="E8" authorId="0" shapeId="0" xr:uid="{5745CABC-3E3A-4756-8BCE-CA10271AAC3B}">
      <text>
        <r>
          <rPr>
            <b/>
            <sz val="8"/>
            <color indexed="81"/>
            <rFont val="Tahoma"/>
            <family val="2"/>
          </rPr>
          <t xml:space="preserve">Indicador: 
      (hrs realizadas + hrs faltan)
------------------------------------------
(hrs est previas + hrs est restantes)
</t>
        </r>
      </text>
    </comment>
    <comment ref="B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Fecha en la que se realiza la medición</t>
        </r>
      </text>
    </comment>
    <comment ref="C20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Hrs estimadas en el total de actividades del proyecto hasta la semana actual e incluyendola.</t>
        </r>
      </text>
    </comment>
    <comment ref="D20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Hrs estimadas en el proyecto completo a partir de la semana actual pero sin incluirla a ella.</t>
        </r>
      </text>
    </comment>
    <comment ref="E2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Indicador: 
      (hrs realizadas + hrs faltan)
------------------------------------------
(hrs est previas + hrs est restantes)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<sst xmlns="http://schemas.openxmlformats.org/spreadsheetml/2006/main" count="200" uniqueCount="100">
  <si>
    <t>REGISTRO DE ACTIVIDAD durante la resolución de las incidencias</t>
  </si>
  <si>
    <t>Fecha</t>
  </si>
  <si>
    <t>Tipo incidencia</t>
  </si>
  <si>
    <t>Resuelta incidencia</t>
  </si>
  <si>
    <t>Resuelta en plazo</t>
  </si>
  <si>
    <t>Cantidad Indemnización (€)</t>
  </si>
  <si>
    <t>Tiempo dedicado (hora)</t>
  </si>
  <si>
    <t>Supongo que el tiempo dedicado es el del personal y que el plazo máximo son tres días</t>
  </si>
  <si>
    <t>Compleja</t>
  </si>
  <si>
    <t>SI</t>
  </si>
  <si>
    <t>Supongo que el tiempo para determinar las tareas es de media 2 horas</t>
  </si>
  <si>
    <t>Simple</t>
  </si>
  <si>
    <t>NO</t>
  </si>
  <si>
    <t xml:space="preserve">Simple </t>
  </si>
  <si>
    <t>Indicador01</t>
  </si>
  <si>
    <t>Ratio incidencias complejas resueltas en plazo (incidencias complejas resueltas en plazo/incidencias complejas resueltas)</t>
  </si>
  <si>
    <t>Incidencias complejas resueltas en plazo</t>
  </si>
  <si>
    <t>Incidencias complejas resueltas</t>
  </si>
  <si>
    <t>Ratio</t>
  </si>
  <si>
    <t>Indicador02</t>
  </si>
  <si>
    <t>Rango indemnización</t>
  </si>
  <si>
    <t>Min indemnización</t>
  </si>
  <si>
    <t>Max indemnización</t>
  </si>
  <si>
    <t>Rango</t>
  </si>
  <si>
    <t>Métricas de indicadores para la resolución de una incidencia.</t>
  </si>
  <si>
    <t>Indicador 01</t>
  </si>
  <si>
    <t>Ratio incidencias complejas resueltas</t>
  </si>
  <si>
    <t>Fecha de medición</t>
  </si>
  <si>
    <t xml:space="preserve">Incidencias complejas resueltas en plazo / Incidencias complejas resueltas </t>
  </si>
  <si>
    <t>Descripción</t>
  </si>
  <si>
    <t>Fecha en la que se recibe la incidencia</t>
  </si>
  <si>
    <t>Número de incidencias complejas resueltas en plazo por día</t>
  </si>
  <si>
    <t>Número de incidencias complejas resueltas por día</t>
  </si>
  <si>
    <t xml:space="preserve"> Ratio incidencias complejas resueltas en plazo respecto al total de complejas resueltas</t>
  </si>
  <si>
    <t>Localización del dato</t>
  </si>
  <si>
    <t>GestionIncidencias.xlsx/REGISTRO ACTIVIDAD/FECHA</t>
  </si>
  <si>
    <t>GestionIncidencias.xlsx/REGISTRO ACTIVIDAD/Tipo incidencia  GestionIncidencias.xlsx/REGISTRO ACTIVIDAD/Resuelta incidencia</t>
  </si>
  <si>
    <t>GestionIncidencias.xlsx/REGISTRO ACTIVIDAD/Tipo incidencia</t>
  </si>
  <si>
    <t>GestionIncidencias.xlsx/INDICADORES/Ratio</t>
  </si>
  <si>
    <t>Almacenamiento de los datos</t>
  </si>
  <si>
    <t>GestionIncidencias.xlsx en repositorio INCIDENCIA-GIT</t>
  </si>
  <si>
    <t>Hoja INDICADORES del documento excel de GestionIncidencias.xlsx en repositorio INCIDENCIA-GIT.</t>
  </si>
  <si>
    <t>Frecuencia de cálculo</t>
  </si>
  <si>
    <t>Se analiza cada incidencia recibida</t>
  </si>
  <si>
    <t>Cada día</t>
  </si>
  <si>
    <t>Criterios de análisis</t>
  </si>
  <si>
    <t>Este indicador mide la cantidad de incidencias complejas que se resuelven en plazo.</t>
  </si>
  <si>
    <t>Un valor superior al 25% durante más de dos días debe notificarse al jefe del Departamento de Software.</t>
  </si>
  <si>
    <t>Indicador 02</t>
  </si>
  <si>
    <t>Rango en las indemnizaciones por incidencias</t>
  </si>
  <si>
    <t>Indemnización mínima</t>
  </si>
  <si>
    <t>Indemnización máxima</t>
  </si>
  <si>
    <t>Indemnización máxima - Indemnización mínima</t>
  </si>
  <si>
    <t>Indemnización mínima por día</t>
  </si>
  <si>
    <t>Indemnización máxima por día</t>
  </si>
  <si>
    <t>Rango de la indemnización</t>
  </si>
  <si>
    <t>GestionIncidencias.xlsx/REGISTRO ACTIVIDAD/Cantidad Indemnización (€)</t>
  </si>
  <si>
    <t>GestionIncidencias.xlsx/INDICADORES/Rango</t>
  </si>
  <si>
    <t>GestionIncidencias.xlsx en repositorio INCIDENCIAS-GIT</t>
  </si>
  <si>
    <t>Hoja Indicadores del documento excel de GestionIncidencias.xlsx en repositorio INCIDENCIAS-GIT</t>
  </si>
  <si>
    <t>Este indicador mide el rango entre la incidencia con mayor indemnización y la menor.</t>
  </si>
  <si>
    <t>Un valor superior o inferior al 1000 durante más de 1 día debe notificarse al jefe del Departamento de Software.</t>
  </si>
  <si>
    <t>Persona</t>
  </si>
  <si>
    <t>Tarea</t>
  </si>
  <si>
    <t>Horas</t>
  </si>
  <si>
    <t>A</t>
  </si>
  <si>
    <t>T1</t>
  </si>
  <si>
    <t>T2</t>
  </si>
  <si>
    <t>T3</t>
  </si>
  <si>
    <t>T4</t>
  </si>
  <si>
    <t>¿Alguna tarea mayor o igual a 10 horas?</t>
  </si>
  <si>
    <t>B</t>
  </si>
  <si>
    <t>Contar.si</t>
  </si>
  <si>
    <t>¿Persona A con T1 &gt; 5?</t>
  </si>
  <si>
    <t>C</t>
  </si>
  <si>
    <t>sumar.si</t>
  </si>
  <si>
    <t>sumar.si.conjunto</t>
  </si>
  <si>
    <t>sumar horas de tareas T1</t>
  </si>
  <si>
    <t>Sumar horas de tareas T1 para persona A</t>
  </si>
  <si>
    <t>Pais</t>
  </si>
  <si>
    <t>Capital</t>
  </si>
  <si>
    <t>Población</t>
  </si>
  <si>
    <t>España</t>
  </si>
  <si>
    <t>Madrid</t>
  </si>
  <si>
    <t>4M</t>
  </si>
  <si>
    <t>Buscarv()</t>
  </si>
  <si>
    <t>Francia</t>
  </si>
  <si>
    <t>París</t>
  </si>
  <si>
    <t>6M</t>
  </si>
  <si>
    <t>Capital de:</t>
  </si>
  <si>
    <t>Mexico</t>
  </si>
  <si>
    <t>Mexico DF</t>
  </si>
  <si>
    <t>12M</t>
  </si>
  <si>
    <t>Alemania</t>
  </si>
  <si>
    <t>Berlín</t>
  </si>
  <si>
    <t>8M</t>
  </si>
  <si>
    <t>Suma de Horas</t>
  </si>
  <si>
    <t>Etiquetas de fila</t>
  </si>
  <si>
    <t>Total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</si>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</sst>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164" fontId="1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6" fillId="0" borderId="1" xfId="0" applyFont="1" applyBorder="1" applyAlignment="1">
      <alignment horizontal="left" wrapText="1"/>
    </xf>
    <xf numFmtId="0" fontId="17" fillId="0" borderId="0" xfId="0" applyFont="1"/>
  </cellXfs>
  <cellStyles count="61">
    <cellStyle name="Hipervínculo" xfId="1" builtinId="8" hidden="1"/>
    <cellStyle name="Hipervínculo" xfId="27" builtinId="8" hidden="1"/>
    <cellStyle name="Hipervínculo" xfId="31" builtinId="8" hidden="1"/>
    <cellStyle name="Hipervínculo" xfId="25" builtinId="8" hidden="1"/>
    <cellStyle name="Hipervínculo" xfId="33" builtinId="8" hidden="1"/>
    <cellStyle name="Hipervínculo" xfId="11" builtinId="8" hidden="1"/>
    <cellStyle name="Hipervínculo" xfId="13" builtinId="8" hidden="1"/>
    <cellStyle name="Hipervínculo" xfId="41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57" builtinId="8" hidden="1"/>
    <cellStyle name="Hipervínculo" xfId="53" builtinId="8" hidden="1"/>
    <cellStyle name="Hipervínculo" xfId="29" builtinId="8" hidden="1"/>
    <cellStyle name="Hipervínculo" xfId="55" builtinId="8" hidden="1"/>
    <cellStyle name="Hipervínculo" xfId="45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9" builtinId="8" hidden="1"/>
    <cellStyle name="Hipervínculo" xfId="43" builtinId="8" hidden="1"/>
    <cellStyle name="Hipervínculo" xfId="1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7" builtinId="8" hidden="1"/>
    <cellStyle name="Hipervínculo" xfId="3" builtinId="8" hidden="1"/>
    <cellStyle name="Hipervínculo" xfId="5" builtinId="8" hidden="1"/>
    <cellStyle name="Hipervínculo" xfId="59" builtinId="8" hidden="1"/>
    <cellStyle name="Hipervínculo visitado" xfId="14" builtinId="9" hidden="1"/>
    <cellStyle name="Hipervínculo visitado" xfId="6" builtinId="9" hidden="1"/>
    <cellStyle name="Hipervínculo visitado" xfId="8" builtinId="9" hidden="1"/>
    <cellStyle name="Hipervínculo visitado" xfId="4" builtinId="9" hidden="1"/>
    <cellStyle name="Hipervínculo visitado" xfId="12" builtinId="9" hidden="1"/>
    <cellStyle name="Hipervínculo visitado" xfId="16" builtinId="9" hidden="1"/>
    <cellStyle name="Hipervínculo visitado" xfId="18" builtinId="9" hidden="1"/>
    <cellStyle name="Hipervínculo visitado" xfId="10" builtinId="9" hidden="1"/>
    <cellStyle name="Hipervínculo visitado" xfId="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42" builtinId="9" hidden="1"/>
    <cellStyle name="Hipervínculo visitado" xfId="20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22" builtinId="9" hidden="1"/>
    <cellStyle name="Hipervínculo visitado" xfId="60" builtinId="9" hidden="1"/>
    <cellStyle name="Hipervínculo visitado" xfId="48" builtinId="9" hidden="1"/>
    <cellStyle name="Hipervínculo visitado" xfId="52" builtinId="9" hidden="1"/>
    <cellStyle name="Hipervínculo visitado" xfId="44" builtinId="9" hidden="1"/>
    <cellStyle name="Hipervínculo visitado" xfId="46" builtinId="9" hidden="1"/>
    <cellStyle name="Hipervínculo visitado" xfId="56" builtinId="9" hidden="1"/>
    <cellStyle name="Hipervínculo visitado" xfId="58" builtinId="9" hidden="1"/>
    <cellStyle name="Hipervínculo visitado" xfId="54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INDEMNIZACIÓN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INDICADORES!$C$13</c:f>
              <c:strCache>
                <c:ptCount val="1"/>
                <c:pt idx="0">
                  <c:v>Min indemnización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INDICADORES!$B$14:$B$16</c:f>
              <c:numCache>
                <c:formatCode>m/d/yyyy</c:formatCode>
                <c:ptCount val="3"/>
                <c:pt idx="0">
                  <c:v>43359</c:v>
                </c:pt>
                <c:pt idx="1">
                  <c:v>43360</c:v>
                </c:pt>
                <c:pt idx="2">
                  <c:v>43361</c:v>
                </c:pt>
              </c:numCache>
            </c:numRef>
          </c:xVal>
          <c:yVal>
            <c:numRef>
              <c:f>INDICADORES!$C$14:$C$16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EA-4CEF-B5F3-D652177FBD49}"/>
            </c:ext>
          </c:extLst>
        </c:ser>
        <c:ser>
          <c:idx val="1"/>
          <c:order val="1"/>
          <c:tx>
            <c:strRef>
              <c:f>INDICADORES!$D$13</c:f>
              <c:strCache>
                <c:ptCount val="1"/>
                <c:pt idx="0">
                  <c:v>Max indemnización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INDICADORES!$B$14:$B$16</c:f>
              <c:numCache>
                <c:formatCode>m/d/yyyy</c:formatCode>
                <c:ptCount val="3"/>
                <c:pt idx="0">
                  <c:v>43359</c:v>
                </c:pt>
                <c:pt idx="1">
                  <c:v>43360</c:v>
                </c:pt>
                <c:pt idx="2">
                  <c:v>43361</c:v>
                </c:pt>
              </c:numCache>
            </c:numRef>
          </c:xVal>
          <c:yVal>
            <c:numRef>
              <c:f>INDICADORES!$D$14:$D$16</c:f>
              <c:numCache>
                <c:formatCode>General</c:formatCode>
                <c:ptCount val="3"/>
                <c:pt idx="0">
                  <c:v>300</c:v>
                </c:pt>
                <c:pt idx="1">
                  <c:v>100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EA-4CEF-B5F3-D652177FB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16103"/>
        <c:axId val="139892791"/>
      </c:scatterChart>
      <c:valAx>
        <c:axId val="139916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2791"/>
        <c:crosses val="autoZero"/>
        <c:crossBetween val="midCat"/>
      </c:valAx>
      <c:valAx>
        <c:axId val="139892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6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INDICADORES!$C$5</c:f>
              <c:strCache>
                <c:ptCount val="1"/>
                <c:pt idx="0">
                  <c:v>Incidencias complejas resueltas en plazo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INDICADORES!$B$6:$B$8</c:f>
              <c:numCache>
                <c:formatCode>m/d/yyyy</c:formatCode>
                <c:ptCount val="3"/>
                <c:pt idx="0">
                  <c:v>43359</c:v>
                </c:pt>
                <c:pt idx="1">
                  <c:v>43360</c:v>
                </c:pt>
                <c:pt idx="2">
                  <c:v>43361</c:v>
                </c:pt>
              </c:numCache>
            </c:numRef>
          </c:xVal>
          <c:yVal>
            <c:numRef>
              <c:f>INDICADORES!$C$6:$C$8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57-4842-BD13-37DF4ED21E5A}"/>
            </c:ext>
          </c:extLst>
        </c:ser>
        <c:ser>
          <c:idx val="1"/>
          <c:order val="1"/>
          <c:tx>
            <c:strRef>
              <c:f>INDICADORES!$D$5</c:f>
              <c:strCache>
                <c:ptCount val="1"/>
                <c:pt idx="0">
                  <c:v>Incidencias complejas resueltas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INDICADORES!$B$6:$B$8</c:f>
              <c:numCache>
                <c:formatCode>m/d/yyyy</c:formatCode>
                <c:ptCount val="3"/>
                <c:pt idx="0">
                  <c:v>43359</c:v>
                </c:pt>
                <c:pt idx="1">
                  <c:v>43360</c:v>
                </c:pt>
                <c:pt idx="2">
                  <c:v>43361</c:v>
                </c:pt>
              </c:numCache>
            </c:numRef>
          </c:xVal>
          <c:yVal>
            <c:numRef>
              <c:f>INDICADORES!$D$6:$D$8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57-4842-BD13-37DF4ED21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862712"/>
        <c:axId val="1407869656"/>
      </c:scatterChart>
      <c:valAx>
        <c:axId val="14078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69656"/>
        <c:crosses val="autoZero"/>
        <c:crossBetween val="midCat"/>
      </c:valAx>
      <c:valAx>
        <c:axId val="140786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62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21</xdr:row>
      <xdr:rowOff>95250</xdr:rowOff>
    </xdr:from>
    <xdr:to>
      <xdr:col>9</xdr:col>
      <xdr:colOff>381000</xdr:colOff>
      <xdr:row>39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C244C-FE23-7AE9-9B10-8DD2F891F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4295775"/>
          <a:ext cx="10687050" cy="3609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1000125</xdr:colOff>
      <xdr:row>16</xdr:row>
      <xdr:rowOff>28575</xdr:rowOff>
    </xdr:from>
    <xdr:to>
      <xdr:col>12</xdr:col>
      <xdr:colOff>304800</xdr:colOff>
      <xdr:row>29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D742D60-9910-5330-2196-BFE793C82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1028700</xdr:colOff>
      <xdr:row>1</xdr:row>
      <xdr:rowOff>38100</xdr:rowOff>
    </xdr:from>
    <xdr:to>
      <xdr:col>12</xdr:col>
      <xdr:colOff>333375</xdr:colOff>
      <xdr:row>14</xdr:row>
      <xdr:rowOff>180975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3C608C3-A71C-D84B-82B7-5CBD0131ECCF}"/>
            </a:ext>
            <a:ext uri="{147F2762-F138-4A5C-976F-8EAC2B608ADB}">
              <a16:predDERef xmlns:a16="http://schemas.microsoft.com/office/drawing/2014/main" pred="{CD742D60-9910-5330-2196-BFE793C82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ss" refreshedDate="43747.946835648145" createdVersion="4" refreshedVersion="4" minRefreshableVersion="3" recordCount="12" xr:uid="{00000000-000A-0000-FFFF-FFFF03000000}">
  <cacheSource type="worksheet">
    <worksheetSource ref="C5:E17" sheet="Ejemplos Funciones EXCEL"/>
  </cacheSource>
  <cacheFields count="3">
    <cacheField name="Persona" numFmtId="0">
      <sharedItems count="3">
        <s v="A"/>
        <s v="B"/>
        <s v="C"/>
      </sharedItems>
    </cacheField>
    <cacheField name="Tarea" numFmtId="0">
      <sharedItems count="4">
        <s v="T1"/>
        <s v="T2"/>
        <s v="T3"/>
        <s v="T4"/>
      </sharedItems>
    </cacheField>
    <cacheField name="Horas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2"/>
  </r>
  <r>
    <x v="0"/>
    <x v="1"/>
    <n v="7"/>
  </r>
  <r>
    <x v="0"/>
    <x v="2"/>
    <n v="14"/>
  </r>
  <r>
    <x v="0"/>
    <x v="3"/>
    <n v="2"/>
  </r>
  <r>
    <x v="1"/>
    <x v="0"/>
    <n v="1"/>
  </r>
  <r>
    <x v="1"/>
    <x v="1"/>
    <n v="10"/>
  </r>
  <r>
    <x v="1"/>
    <x v="2"/>
    <n v="2"/>
  </r>
  <r>
    <x v="1"/>
    <x v="3"/>
    <n v="12"/>
  </r>
  <r>
    <x v="2"/>
    <x v="0"/>
    <n v="4"/>
  </r>
  <r>
    <x v="2"/>
    <x v="1"/>
    <n v="4"/>
  </r>
  <r>
    <x v="2"/>
    <x v="2"/>
    <n v="4"/>
  </r>
  <r>
    <x v="2"/>
    <x v="3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1" cacheId="3072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20" firstHeaderRow="2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2">
    <field x="0"/>
    <field x="1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a de Horas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5"/>
  <sheetViews>
    <sheetView topLeftCell="B3" workbookViewId="0">
      <selection activeCell="E21" sqref="E21"/>
    </sheetView>
  </sheetViews>
  <sheetFormatPr defaultColWidth="11" defaultRowHeight="15.95"/>
  <cols>
    <col min="3" max="3" width="10.875" style="13"/>
    <col min="4" max="4" width="21.125" style="13" customWidth="1"/>
    <col min="5" max="5" width="22.125" style="13" bestFit="1" customWidth="1"/>
    <col min="6" max="6" width="22.875" style="13" bestFit="1" customWidth="1"/>
    <col min="7" max="7" width="23.5" style="13" bestFit="1" customWidth="1"/>
    <col min="8" max="8" width="20.5" bestFit="1" customWidth="1"/>
  </cols>
  <sheetData>
    <row r="2" spans="3:9">
      <c r="C2" s="16" t="s">
        <v>0</v>
      </c>
    </row>
    <row r="4" spans="3:9" ht="15.75">
      <c r="C4" s="39" t="s">
        <v>1</v>
      </c>
      <c r="D4" s="39" t="s">
        <v>2</v>
      </c>
      <c r="E4" s="39" t="s">
        <v>3</v>
      </c>
      <c r="F4" s="39" t="s">
        <v>4</v>
      </c>
      <c r="G4" s="39" t="s">
        <v>5</v>
      </c>
      <c r="H4" s="40" t="s">
        <v>6</v>
      </c>
      <c r="I4" s="46" t="s">
        <v>7</v>
      </c>
    </row>
    <row r="5" spans="3:9">
      <c r="C5" s="14">
        <v>43359</v>
      </c>
      <c r="D5" s="13" t="s">
        <v>8</v>
      </c>
      <c r="E5" s="13" t="str">
        <f>IF(H5="N/A","NO","SI")</f>
        <v>SI</v>
      </c>
      <c r="F5" s="13" t="s">
        <v>9</v>
      </c>
      <c r="G5" s="38">
        <v>0</v>
      </c>
      <c r="H5" s="38">
        <v>90</v>
      </c>
      <c r="I5" t="s">
        <v>10</v>
      </c>
    </row>
    <row r="6" spans="3:9">
      <c r="C6" s="14">
        <v>43359</v>
      </c>
      <c r="D6" s="13" t="s">
        <v>11</v>
      </c>
      <c r="E6" s="13" t="s">
        <v>9</v>
      </c>
      <c r="F6" s="13" t="s">
        <v>9</v>
      </c>
      <c r="G6" s="38">
        <v>0</v>
      </c>
      <c r="H6" s="38">
        <v>0</v>
      </c>
    </row>
    <row r="7" spans="3:9" ht="15.75">
      <c r="C7" s="14">
        <v>43359</v>
      </c>
      <c r="D7" s="13" t="s">
        <v>11</v>
      </c>
      <c r="E7" s="13" t="s">
        <v>9</v>
      </c>
      <c r="F7" s="13" t="s">
        <v>9</v>
      </c>
      <c r="G7" s="38">
        <v>0</v>
      </c>
      <c r="H7">
        <v>0</v>
      </c>
    </row>
    <row r="8" spans="3:9" ht="15.75">
      <c r="C8" s="14">
        <v>43359</v>
      </c>
      <c r="D8" s="13" t="s">
        <v>8</v>
      </c>
      <c r="E8" s="13" t="s">
        <v>12</v>
      </c>
      <c r="F8" s="13" t="s">
        <v>12</v>
      </c>
      <c r="G8" s="38">
        <v>300</v>
      </c>
      <c r="H8">
        <v>2</v>
      </c>
    </row>
    <row r="9" spans="3:9" ht="15.75">
      <c r="C9" s="14">
        <v>43359</v>
      </c>
      <c r="D9" s="13" t="s">
        <v>8</v>
      </c>
      <c r="E9" s="13" t="s">
        <v>12</v>
      </c>
      <c r="F9" s="13" t="s">
        <v>12</v>
      </c>
      <c r="G9" s="38">
        <v>150</v>
      </c>
      <c r="H9">
        <v>2</v>
      </c>
    </row>
    <row r="10" spans="3:9" ht="15.75">
      <c r="C10" s="14">
        <v>43359</v>
      </c>
      <c r="D10" s="13" t="s">
        <v>11</v>
      </c>
      <c r="E10" s="13" t="s">
        <v>9</v>
      </c>
      <c r="F10" s="13" t="s">
        <v>9</v>
      </c>
      <c r="G10" s="38">
        <v>0</v>
      </c>
      <c r="H10">
        <v>0</v>
      </c>
    </row>
    <row r="11" spans="3:9">
      <c r="C11" s="17">
        <v>43360</v>
      </c>
      <c r="D11" s="18" t="s">
        <v>8</v>
      </c>
      <c r="E11" s="18" t="s">
        <v>9</v>
      </c>
      <c r="F11" s="18" t="s">
        <v>12</v>
      </c>
      <c r="G11" s="44">
        <v>100</v>
      </c>
      <c r="H11" s="44">
        <v>100</v>
      </c>
    </row>
    <row r="12" spans="3:9" ht="15.75">
      <c r="C12" s="17">
        <v>43360</v>
      </c>
      <c r="D12" s="13" t="s">
        <v>8</v>
      </c>
      <c r="E12" s="13" t="s">
        <v>9</v>
      </c>
      <c r="F12" s="42" t="s">
        <v>9</v>
      </c>
      <c r="G12" s="38">
        <v>0</v>
      </c>
      <c r="H12" s="38">
        <v>20</v>
      </c>
    </row>
    <row r="13" spans="3:9">
      <c r="C13" s="17">
        <v>43360</v>
      </c>
      <c r="D13" s="18" t="s">
        <v>13</v>
      </c>
      <c r="E13" s="18" t="s">
        <v>9</v>
      </c>
      <c r="F13" s="18" t="s">
        <v>9</v>
      </c>
      <c r="G13" s="44">
        <v>0</v>
      </c>
      <c r="H13" s="44">
        <v>0</v>
      </c>
    </row>
    <row r="14" spans="3:9">
      <c r="C14" s="17">
        <v>43360</v>
      </c>
      <c r="D14" s="18" t="s">
        <v>13</v>
      </c>
      <c r="E14" s="18" t="s">
        <v>9</v>
      </c>
      <c r="F14" s="18" t="s">
        <v>9</v>
      </c>
      <c r="G14" s="44">
        <v>0</v>
      </c>
      <c r="H14" s="44">
        <v>0</v>
      </c>
    </row>
    <row r="15" spans="3:9" ht="15.75">
      <c r="C15" s="17">
        <v>43360</v>
      </c>
      <c r="D15" s="13" t="s">
        <v>8</v>
      </c>
      <c r="E15" s="13" t="s">
        <v>9</v>
      </c>
      <c r="F15" s="13" t="s">
        <v>9</v>
      </c>
      <c r="G15" s="38">
        <v>0</v>
      </c>
      <c r="H15" s="38">
        <v>48</v>
      </c>
    </row>
    <row r="16" spans="3:9" ht="15.75">
      <c r="C16" s="17">
        <v>43361</v>
      </c>
      <c r="D16" s="13" t="s">
        <v>8</v>
      </c>
      <c r="E16" s="13" t="s">
        <v>12</v>
      </c>
      <c r="F16" s="13" t="s">
        <v>12</v>
      </c>
      <c r="G16" s="38">
        <v>1000</v>
      </c>
      <c r="H16" s="38">
        <v>2</v>
      </c>
    </row>
    <row r="17" spans="3:12" ht="15.75">
      <c r="C17" s="17">
        <v>43361</v>
      </c>
      <c r="D17" s="13" t="s">
        <v>11</v>
      </c>
      <c r="E17" s="13" t="s">
        <v>9</v>
      </c>
      <c r="F17" s="13" t="s">
        <v>9</v>
      </c>
      <c r="G17" s="38">
        <v>0</v>
      </c>
      <c r="H17" s="38">
        <v>0</v>
      </c>
    </row>
    <row r="18" spans="3:12" ht="15.75">
      <c r="C18" s="17">
        <v>43361</v>
      </c>
      <c r="D18" s="18" t="s">
        <v>8</v>
      </c>
      <c r="E18" s="18" t="s">
        <v>9</v>
      </c>
      <c r="F18" s="18" t="s">
        <v>9</v>
      </c>
      <c r="G18" s="44">
        <v>200</v>
      </c>
      <c r="H18" s="44">
        <v>150</v>
      </c>
    </row>
    <row r="19" spans="3:12" ht="15.75">
      <c r="C19" s="17">
        <v>43361</v>
      </c>
      <c r="D19" s="18" t="s">
        <v>8</v>
      </c>
      <c r="E19" s="18" t="s">
        <v>12</v>
      </c>
      <c r="F19" s="18" t="s">
        <v>12</v>
      </c>
      <c r="G19" s="44">
        <v>900</v>
      </c>
      <c r="H19" s="44">
        <v>2</v>
      </c>
    </row>
    <row r="20" spans="3:12" ht="15.75">
      <c r="C20" s="17">
        <v>43361</v>
      </c>
      <c r="D20" s="18" t="s">
        <v>13</v>
      </c>
      <c r="E20" s="18" t="s">
        <v>9</v>
      </c>
      <c r="F20" s="18" t="s">
        <v>9</v>
      </c>
      <c r="G20" s="44">
        <v>0</v>
      </c>
      <c r="H20" s="44">
        <v>0</v>
      </c>
    </row>
    <row r="21" spans="3:12" ht="15.75">
      <c r="C21" s="17">
        <v>43361</v>
      </c>
      <c r="D21" s="18" t="s">
        <v>8</v>
      </c>
      <c r="E21" s="18" t="s">
        <v>9</v>
      </c>
      <c r="F21" s="18" t="s">
        <v>12</v>
      </c>
      <c r="G21" s="44">
        <v>0</v>
      </c>
      <c r="H21" s="44">
        <v>50</v>
      </c>
    </row>
    <row r="22" spans="3:12">
      <c r="C22" s="14"/>
      <c r="D22" s="18"/>
      <c r="E22" s="18"/>
      <c r="F22" s="18"/>
      <c r="G22" s="18"/>
      <c r="H22" s="18"/>
    </row>
    <row r="23" spans="3:12">
      <c r="C23" s="14"/>
      <c r="D23" s="18"/>
      <c r="E23" s="18"/>
      <c r="F23" s="18"/>
      <c r="G23" s="18"/>
      <c r="H23" s="18"/>
    </row>
    <row r="24" spans="3:12">
      <c r="C24" s="14"/>
      <c r="D24" s="18"/>
      <c r="E24" s="18"/>
      <c r="F24" s="18"/>
      <c r="G24" s="18"/>
      <c r="H24" s="18"/>
    </row>
    <row r="25" spans="3:12" ht="15.75">
      <c r="C25" s="14"/>
      <c r="L25" s="41"/>
    </row>
    <row r="28" spans="3:12" ht="15.75"/>
    <row r="29" spans="3:12" ht="15.75"/>
    <row r="30" spans="3:12" ht="15.75"/>
    <row r="31" spans="3:12" ht="15.75"/>
    <row r="32" spans="3:12" ht="15.75"/>
    <row r="33" ht="15.75"/>
    <row r="35" ht="15.75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2"/>
  <sheetViews>
    <sheetView tabSelected="1" workbookViewId="0">
      <selection activeCell="C16" sqref="C16"/>
    </sheetView>
  </sheetViews>
  <sheetFormatPr defaultColWidth="11" defaultRowHeight="15.95"/>
  <cols>
    <col min="2" max="2" width="16" customWidth="1"/>
    <col min="3" max="3" width="28.5" customWidth="1"/>
    <col min="4" max="4" width="24.5" bestFit="1" customWidth="1"/>
    <col min="5" max="5" width="23.625" customWidth="1"/>
    <col min="6" max="6" width="13.875" customWidth="1"/>
    <col min="7" max="7" width="14.125" customWidth="1"/>
  </cols>
  <sheetData>
    <row r="3" spans="2:13" ht="15.75">
      <c r="B3" s="31" t="s">
        <v>14</v>
      </c>
      <c r="C3" s="30" t="s">
        <v>15</v>
      </c>
      <c r="D3" s="20"/>
      <c r="E3" s="20"/>
    </row>
    <row r="4" spans="2:13" ht="15.75">
      <c r="D4" s="20"/>
      <c r="E4" s="20"/>
    </row>
    <row r="5" spans="2:13" ht="15.75">
      <c r="B5" s="33" t="s">
        <v>1</v>
      </c>
      <c r="C5" s="32" t="s">
        <v>16</v>
      </c>
      <c r="D5" s="35" t="s">
        <v>17</v>
      </c>
      <c r="E5" s="35" t="s">
        <v>18</v>
      </c>
      <c r="M5" s="41"/>
    </row>
    <row r="6" spans="2:13" ht="15.75">
      <c r="B6" s="34">
        <v>43359</v>
      </c>
      <c r="C6">
        <f>COUNTIFS('REGISTRO DE ACTIVIDAD'!C5:C21,INDICADORES!B6,'REGISTRO DE ACTIVIDAD'!D5:D21,"Compleja",'REGISTRO DE ACTIVIDAD'!E5:E21,"SI",'REGISTRO DE ACTIVIDAD'!F5:F21,"SI")</f>
        <v>1</v>
      </c>
      <c r="D6">
        <f>COUNTIFS('REGISTRO DE ACTIVIDAD'!C5:C21,INDICADORES!B6,'REGISTRO DE ACTIVIDAD'!D5:D21,"Compleja",'REGISTRO DE ACTIVIDAD'!E5:E21,"SI")</f>
        <v>1</v>
      </c>
      <c r="E6" s="20">
        <f>C6/D6</f>
        <v>1</v>
      </c>
      <c r="F6" s="15"/>
      <c r="G6" s="15"/>
    </row>
    <row r="7" spans="2:13">
      <c r="B7" s="34">
        <v>43360</v>
      </c>
      <c r="C7">
        <f>COUNTIFS('REGISTRO DE ACTIVIDAD'!C5:C21,INDICADORES!B7,'REGISTRO DE ACTIVIDAD'!D5:D21,"Compleja",'REGISTRO DE ACTIVIDAD'!E5:E21,"SI",'REGISTRO DE ACTIVIDAD'!F5:F21,"SI")</f>
        <v>2</v>
      </c>
      <c r="D7">
        <f>COUNTIFS('REGISTRO DE ACTIVIDAD'!C5:C21,INDICADORES!B7,'REGISTRO DE ACTIVIDAD'!D5:D21,"Compleja",'REGISTRO DE ACTIVIDAD'!E5:E21,"SI")</f>
        <v>3</v>
      </c>
      <c r="E7" s="20">
        <f t="shared" ref="E7:E8" si="0">C7/D7</f>
        <v>0.66666666666666663</v>
      </c>
      <c r="F7" s="20"/>
      <c r="G7" s="20"/>
    </row>
    <row r="8" spans="2:13">
      <c r="B8" s="34">
        <v>43361</v>
      </c>
      <c r="C8">
        <f>COUNTIFS('REGISTRO DE ACTIVIDAD'!C5:C21,INDICADORES!B8,'REGISTRO DE ACTIVIDAD'!D5:D21,"Compleja",'REGISTRO DE ACTIVIDAD'!E5:E21,"SI",'REGISTRO DE ACTIVIDAD'!F5:F21,"SI")</f>
        <v>1</v>
      </c>
      <c r="D8">
        <f>COUNTIFS('REGISTRO DE ACTIVIDAD'!C5:C21,INDICADORES!B8,'REGISTRO DE ACTIVIDAD'!D5:D21,"Compleja",'REGISTRO DE ACTIVIDAD'!E5:E21,"SI")</f>
        <v>2</v>
      </c>
      <c r="E8" s="20">
        <f>C8/D8</f>
        <v>0.5</v>
      </c>
      <c r="F8" s="20"/>
      <c r="G8" s="20"/>
    </row>
    <row r="9" spans="2:13">
      <c r="B9" s="34"/>
      <c r="D9" s="20"/>
      <c r="E9" s="20"/>
      <c r="F9" s="20"/>
      <c r="G9" s="20"/>
    </row>
    <row r="10" spans="2:13">
      <c r="D10" s="20"/>
      <c r="E10" s="20"/>
      <c r="F10" s="20"/>
      <c r="G10" s="20"/>
    </row>
    <row r="11" spans="2:13" ht="15.75">
      <c r="B11" s="31" t="s">
        <v>19</v>
      </c>
      <c r="C11" s="30" t="s">
        <v>20</v>
      </c>
      <c r="D11" s="20"/>
      <c r="E11" s="20"/>
      <c r="F11" s="20"/>
    </row>
    <row r="12" spans="2:13">
      <c r="D12" s="20"/>
      <c r="E12" s="20"/>
      <c r="F12" s="20"/>
    </row>
    <row r="13" spans="2:13" ht="15.75">
      <c r="B13" s="25" t="s">
        <v>1</v>
      </c>
      <c r="C13" s="25" t="s">
        <v>21</v>
      </c>
      <c r="D13" s="36" t="s">
        <v>22</v>
      </c>
      <c r="E13" s="35" t="s">
        <v>23</v>
      </c>
      <c r="F13" s="20"/>
    </row>
    <row r="14" spans="2:13" ht="15.75">
      <c r="B14" s="34">
        <v>43359</v>
      </c>
      <c r="C14" s="41" cm="1">
        <f t="array" ref="C14">MIN(IF(B14='REGISTRO DE ACTIVIDAD'!C5:C21,'REGISTRO DE ACTIVIDAD'!G5:G21,""))</f>
        <v>0</v>
      </c>
      <c r="D14" s="13" cm="1">
        <f t="array" ref="D14">MAX(IF(B14='REGISTRO DE ACTIVIDAD'!C5:C21,'REGISTRO DE ACTIVIDAD'!G5:G21,""))</f>
        <v>300</v>
      </c>
      <c r="E14" s="20">
        <f>D14-C14</f>
        <v>300</v>
      </c>
      <c r="F14" s="20"/>
    </row>
    <row r="15" spans="2:13" ht="15.75">
      <c r="B15" s="34">
        <v>43360</v>
      </c>
      <c r="C15" cm="1">
        <f t="array" ref="C15">MIN(IF(B15='REGISTRO DE ACTIVIDAD'!C5:C21,'REGISTRO DE ACTIVIDAD'!G5:G21,""))</f>
        <v>0</v>
      </c>
      <c r="D15" s="13" cm="1">
        <f t="array" ref="D15">MAX(IF(B15='REGISTRO DE ACTIVIDAD'!C5:C21,'REGISTRO DE ACTIVIDAD'!G5:G21,""))</f>
        <v>100</v>
      </c>
      <c r="E15" s="20">
        <f t="shared" ref="E15:E16" si="1">D15-C15</f>
        <v>100</v>
      </c>
      <c r="F15" s="20"/>
    </row>
    <row r="16" spans="2:13" ht="15.75">
      <c r="B16" s="34">
        <v>43361</v>
      </c>
      <c r="C16" s="41" cm="1">
        <f t="array" ref="C16">MIN(IF(B16='REGISTRO DE ACTIVIDAD'!C5:C21,'REGISTRO DE ACTIVIDAD'!G5:G21,""))</f>
        <v>0</v>
      </c>
      <c r="D16" s="13" cm="1">
        <f t="array" ref="D16">MAX(IF(B16='REGISTRO DE ACTIVIDAD'!C5:C21,'REGISTRO DE ACTIVIDAD'!G5:G21,""))</f>
        <v>1000</v>
      </c>
      <c r="E16" s="20">
        <f t="shared" si="1"/>
        <v>1000</v>
      </c>
      <c r="F16" s="20"/>
    </row>
    <row r="17" spans="2:6" ht="15.75">
      <c r="F17" s="20"/>
    </row>
    <row r="18" spans="2:6" ht="15.75">
      <c r="F18" s="20"/>
    </row>
    <row r="19" spans="2:6" ht="15.75">
      <c r="F19" s="20"/>
    </row>
    <row r="20" spans="2:6" ht="15.75">
      <c r="F20" s="20"/>
    </row>
    <row r="21" spans="2:6" ht="15.75">
      <c r="F21" s="20"/>
    </row>
    <row r="22" spans="2:6" ht="15.75">
      <c r="F22" s="20"/>
    </row>
    <row r="23" spans="2:6" ht="15.75">
      <c r="F23" s="20"/>
    </row>
    <row r="24" spans="2:6" ht="15.75">
      <c r="F24" s="20"/>
    </row>
    <row r="25" spans="2:6" ht="15.75">
      <c r="F25" s="20"/>
    </row>
    <row r="26" spans="2:6" ht="15.75">
      <c r="F26" s="20"/>
    </row>
    <row r="27" spans="2:6" ht="15.75">
      <c r="B27" s="34"/>
      <c r="D27" s="13"/>
      <c r="E27" s="37"/>
      <c r="F27" s="20"/>
    </row>
    <row r="28" spans="2:6">
      <c r="D28" s="20"/>
      <c r="E28" s="20"/>
      <c r="F28" s="20"/>
    </row>
    <row r="29" spans="2:6" ht="15.75">
      <c r="D29" s="20"/>
      <c r="E29" s="37"/>
      <c r="F29" s="20"/>
    </row>
    <row r="30" spans="2:6">
      <c r="D30" s="20"/>
      <c r="E30" s="20"/>
      <c r="F30" s="20"/>
    </row>
    <row r="31" spans="2:6">
      <c r="D31" s="20"/>
      <c r="E31" s="20"/>
      <c r="F31" s="20"/>
    </row>
    <row r="32" spans="2:6">
      <c r="D32" s="20"/>
      <c r="E32" s="20"/>
      <c r="F32" s="20"/>
    </row>
    <row r="33" spans="4:6">
      <c r="D33" s="20"/>
      <c r="E33" s="20"/>
      <c r="F33" s="20"/>
    </row>
    <row r="34" spans="4:6">
      <c r="D34" s="20"/>
      <c r="E34" s="20"/>
      <c r="F34" s="20"/>
    </row>
    <row r="35" spans="4:6">
      <c r="D35" s="20"/>
      <c r="E35" s="20"/>
      <c r="F35" s="20"/>
    </row>
    <row r="36" spans="4:6">
      <c r="D36" s="20"/>
      <c r="E36" s="20"/>
      <c r="F36" s="20"/>
    </row>
    <row r="37" spans="4:6">
      <c r="D37" s="20"/>
      <c r="E37" s="20"/>
      <c r="F37" s="20"/>
    </row>
    <row r="38" spans="4:6">
      <c r="D38" s="20"/>
      <c r="E38" s="20"/>
      <c r="F38" s="20"/>
    </row>
    <row r="39" spans="4:6">
      <c r="D39" s="20"/>
      <c r="E39" s="20"/>
      <c r="F39" s="20"/>
    </row>
    <row r="40" spans="4:6">
      <c r="E40" s="20"/>
      <c r="F40" s="20"/>
    </row>
    <row r="41" spans="4:6">
      <c r="E41" s="20"/>
      <c r="F41" s="20"/>
    </row>
    <row r="42" spans="4:6">
      <c r="E42" s="20"/>
      <c r="F42" s="20"/>
    </row>
    <row r="43" spans="4:6">
      <c r="E43" s="20"/>
      <c r="F43" s="20"/>
    </row>
    <row r="44" spans="4:6">
      <c r="E44" s="20"/>
      <c r="F44" s="20"/>
    </row>
    <row r="45" spans="4:6">
      <c r="E45" s="20"/>
      <c r="F45" s="20"/>
    </row>
    <row r="46" spans="4:6">
      <c r="E46" s="20"/>
      <c r="F46" s="20"/>
    </row>
    <row r="47" spans="4:6">
      <c r="E47" s="20"/>
      <c r="F47" s="20"/>
    </row>
    <row r="48" spans="4:6">
      <c r="E48" s="20"/>
      <c r="F48" s="20"/>
    </row>
    <row r="49" spans="5:6">
      <c r="E49" s="20"/>
      <c r="F49" s="20"/>
    </row>
    <row r="50" spans="5:6">
      <c r="E50" s="20"/>
      <c r="F50" s="20"/>
    </row>
    <row r="51" spans="5:6">
      <c r="E51" s="20"/>
      <c r="F51" s="20"/>
    </row>
    <row r="52" spans="5:6">
      <c r="E52" s="20"/>
      <c r="F52" s="2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topLeftCell="A5" workbookViewId="0">
      <selection activeCell="D11" sqref="D11"/>
    </sheetView>
  </sheetViews>
  <sheetFormatPr defaultColWidth="11" defaultRowHeight="15.95"/>
  <cols>
    <col min="1" max="1" width="22.5" customWidth="1"/>
    <col min="2" max="2" width="30" customWidth="1"/>
    <col min="3" max="3" width="23" customWidth="1"/>
    <col min="4" max="4" width="21.375" customWidth="1"/>
    <col min="5" max="5" width="24.125" customWidth="1"/>
  </cols>
  <sheetData>
    <row r="3" spans="1:7" ht="15.75"/>
    <row r="4" spans="1:7" ht="18">
      <c r="A4" s="1" t="s">
        <v>24</v>
      </c>
    </row>
    <row r="5" spans="1:7" ht="15.75"/>
    <row r="6" spans="1:7" ht="15.75">
      <c r="B6" s="2" t="s">
        <v>25</v>
      </c>
      <c r="C6" s="2" t="s">
        <v>26</v>
      </c>
      <c r="D6" s="3"/>
      <c r="E6" s="3"/>
      <c r="F6" s="3"/>
      <c r="G6" s="3"/>
    </row>
    <row r="7" spans="1:7" ht="15.75">
      <c r="B7" s="3"/>
      <c r="C7" s="3"/>
      <c r="D7" s="3"/>
      <c r="E7" s="3"/>
      <c r="F7" s="3"/>
      <c r="G7" s="3"/>
    </row>
    <row r="8" spans="1:7" ht="48">
      <c r="B8" s="4" t="s">
        <v>27</v>
      </c>
      <c r="C8" s="4" t="s">
        <v>16</v>
      </c>
      <c r="D8" s="4" t="s">
        <v>17</v>
      </c>
      <c r="E8" s="22" t="s">
        <v>28</v>
      </c>
      <c r="G8" s="5"/>
    </row>
    <row r="9" spans="1:7" ht="64.5">
      <c r="A9" s="11" t="s">
        <v>29</v>
      </c>
      <c r="B9" s="12" t="s">
        <v>30</v>
      </c>
      <c r="C9" s="12" t="s">
        <v>31</v>
      </c>
      <c r="D9" s="12" t="s">
        <v>32</v>
      </c>
      <c r="E9" s="23" t="s">
        <v>33</v>
      </c>
    </row>
    <row r="10" spans="1:7" ht="96.75">
      <c r="A10" s="7" t="s">
        <v>34</v>
      </c>
      <c r="B10" s="19" t="s">
        <v>35</v>
      </c>
      <c r="C10" s="43" t="s">
        <v>36</v>
      </c>
      <c r="D10" s="19" t="s">
        <v>37</v>
      </c>
      <c r="E10" s="21" t="s">
        <v>38</v>
      </c>
      <c r="G10" s="41"/>
    </row>
    <row r="11" spans="1:7" ht="64.5">
      <c r="A11" s="7" t="s">
        <v>39</v>
      </c>
      <c r="B11" s="8"/>
      <c r="C11" s="6" t="s">
        <v>40</v>
      </c>
      <c r="D11" s="6" t="s">
        <v>40</v>
      </c>
      <c r="E11" s="24" t="s">
        <v>41</v>
      </c>
    </row>
    <row r="12" spans="1:7" ht="32.25">
      <c r="A12" s="7" t="s">
        <v>42</v>
      </c>
      <c r="B12" s="8"/>
      <c r="C12" s="8"/>
      <c r="D12" s="19" t="s">
        <v>43</v>
      </c>
      <c r="E12" s="24" t="s">
        <v>44</v>
      </c>
    </row>
    <row r="13" spans="1:7" ht="15.75">
      <c r="A13" s="9" t="s">
        <v>45</v>
      </c>
      <c r="B13" t="s">
        <v>46</v>
      </c>
      <c r="E13" s="10"/>
    </row>
    <row r="14" spans="1:7" ht="15.75">
      <c r="A14" s="9"/>
      <c r="B14" t="s">
        <v>47</v>
      </c>
    </row>
    <row r="16" spans="1:7" ht="18">
      <c r="A16" s="1" t="s">
        <v>24</v>
      </c>
    </row>
    <row r="18" spans="1:7" ht="15.75">
      <c r="B18" s="2" t="s">
        <v>48</v>
      </c>
      <c r="C18" s="2" t="s">
        <v>49</v>
      </c>
      <c r="D18" s="3"/>
      <c r="E18" s="3"/>
      <c r="F18" s="3"/>
      <c r="G18" s="3"/>
    </row>
    <row r="19" spans="1:7">
      <c r="B19" s="3"/>
      <c r="C19" s="3"/>
      <c r="D19" s="3"/>
      <c r="E19" s="3"/>
      <c r="F19" s="3"/>
      <c r="G19" s="3"/>
    </row>
    <row r="20" spans="1:7" ht="24">
      <c r="B20" s="4" t="s">
        <v>27</v>
      </c>
      <c r="C20" s="4" t="s">
        <v>50</v>
      </c>
      <c r="D20" s="4" t="s">
        <v>51</v>
      </c>
      <c r="E20" s="22" t="s">
        <v>52</v>
      </c>
      <c r="G20" s="5"/>
    </row>
    <row r="21" spans="1:7" ht="32.25">
      <c r="A21" s="11" t="s">
        <v>29</v>
      </c>
      <c r="B21" s="12" t="s">
        <v>30</v>
      </c>
      <c r="C21" s="12" t="s">
        <v>53</v>
      </c>
      <c r="D21" s="12" t="s">
        <v>54</v>
      </c>
      <c r="E21" s="23" t="s">
        <v>55</v>
      </c>
    </row>
    <row r="22" spans="1:7" ht="64.5">
      <c r="A22" s="7" t="s">
        <v>34</v>
      </c>
      <c r="B22" s="19" t="s">
        <v>35</v>
      </c>
      <c r="C22" s="45" t="s">
        <v>56</v>
      </c>
      <c r="D22" s="19" t="s">
        <v>56</v>
      </c>
      <c r="E22" s="21" t="s">
        <v>57</v>
      </c>
    </row>
    <row r="23" spans="1:7" ht="64.5">
      <c r="A23" s="7" t="s">
        <v>39</v>
      </c>
      <c r="B23" s="8"/>
      <c r="C23" s="6" t="s">
        <v>58</v>
      </c>
      <c r="D23" s="6" t="s">
        <v>58</v>
      </c>
      <c r="E23" s="24" t="s">
        <v>59</v>
      </c>
    </row>
    <row r="24" spans="1:7" ht="32.25">
      <c r="A24" s="7" t="s">
        <v>42</v>
      </c>
      <c r="B24" s="8"/>
      <c r="C24" s="8"/>
      <c r="D24" s="19" t="s">
        <v>43</v>
      </c>
      <c r="E24" s="24" t="s">
        <v>44</v>
      </c>
    </row>
    <row r="25" spans="1:7" ht="15.75">
      <c r="A25" s="9" t="s">
        <v>45</v>
      </c>
      <c r="B25" t="s">
        <v>60</v>
      </c>
      <c r="E25" s="10"/>
    </row>
    <row r="26" spans="1:7" ht="15.75">
      <c r="A26" s="9"/>
      <c r="B26" t="s">
        <v>61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P29"/>
  <sheetViews>
    <sheetView workbookViewId="0">
      <selection activeCell="C5" sqref="C5"/>
    </sheetView>
  </sheetViews>
  <sheetFormatPr defaultColWidth="11" defaultRowHeight="15.95"/>
  <sheetData>
    <row r="5" spans="3:16">
      <c r="C5" s="25" t="s">
        <v>62</v>
      </c>
      <c r="D5" s="25" t="s">
        <v>63</v>
      </c>
      <c r="E5" s="25" t="s">
        <v>64</v>
      </c>
    </row>
    <row r="6" spans="3:16">
      <c r="C6" t="s">
        <v>65</v>
      </c>
      <c r="D6" t="s">
        <v>66</v>
      </c>
      <c r="E6">
        <f ca="1">RANDBETWEEN(1,15)</f>
        <v>4</v>
      </c>
    </row>
    <row r="7" spans="3:16">
      <c r="C7" t="s">
        <v>65</v>
      </c>
      <c r="D7" t="s">
        <v>67</v>
      </c>
      <c r="E7">
        <f t="shared" ref="E7:E17" ca="1" si="0">RANDBETWEEN(1,15)</f>
        <v>15</v>
      </c>
    </row>
    <row r="8" spans="3:16">
      <c r="C8" t="s">
        <v>65</v>
      </c>
      <c r="D8" t="s">
        <v>68</v>
      </c>
      <c r="E8">
        <f t="shared" ca="1" si="0"/>
        <v>1</v>
      </c>
    </row>
    <row r="9" spans="3:16">
      <c r="C9" t="s">
        <v>65</v>
      </c>
      <c r="D9" t="s">
        <v>69</v>
      </c>
      <c r="E9">
        <f t="shared" ca="1" si="0"/>
        <v>6</v>
      </c>
      <c r="J9" t="s">
        <v>70</v>
      </c>
      <c r="P9">
        <f ca="1">COUNTIF(E6:E17,"&gt;=10")</f>
        <v>2</v>
      </c>
    </row>
    <row r="10" spans="3:16">
      <c r="C10" t="s">
        <v>71</v>
      </c>
      <c r="D10" t="s">
        <v>66</v>
      </c>
      <c r="E10">
        <f t="shared" ca="1" si="0"/>
        <v>6</v>
      </c>
      <c r="H10" t="s">
        <v>72</v>
      </c>
      <c r="J10" t="s">
        <v>73</v>
      </c>
      <c r="N10" t="s">
        <v>65</v>
      </c>
      <c r="O10" t="s">
        <v>66</v>
      </c>
      <c r="P10">
        <f ca="1">COUNTIFS(C6:C17,N10,D6:D17,O10,E6:E17,"&gt;5")</f>
        <v>0</v>
      </c>
    </row>
    <row r="11" spans="3:16">
      <c r="C11" t="s">
        <v>71</v>
      </c>
      <c r="D11" t="s">
        <v>67</v>
      </c>
      <c r="E11">
        <f t="shared" ca="1" si="0"/>
        <v>4</v>
      </c>
      <c r="J11" t="str">
        <f>"¿Persona "&amp;N11&amp;" con "&amp;O11&amp;" &gt; "&amp;M11&amp;"?"</f>
        <v>¿Persona A con T2 &gt; 3?</v>
      </c>
      <c r="M11">
        <v>3</v>
      </c>
      <c r="N11" t="s">
        <v>65</v>
      </c>
      <c r="O11" t="s">
        <v>67</v>
      </c>
      <c r="P11">
        <f ca="1">COUNTIFS(C7:C18,N11,D7:D18,O11,E7:E18,"&gt;"&amp;M11)</f>
        <v>1</v>
      </c>
    </row>
    <row r="12" spans="3:16">
      <c r="C12" t="s">
        <v>71</v>
      </c>
      <c r="D12" t="s">
        <v>68</v>
      </c>
      <c r="E12">
        <f t="shared" ca="1" si="0"/>
        <v>3</v>
      </c>
    </row>
    <row r="13" spans="3:16">
      <c r="C13" t="s">
        <v>71</v>
      </c>
      <c r="D13" t="s">
        <v>69</v>
      </c>
      <c r="E13">
        <f t="shared" ca="1" si="0"/>
        <v>1</v>
      </c>
    </row>
    <row r="14" spans="3:16">
      <c r="C14" t="s">
        <v>74</v>
      </c>
      <c r="D14" t="s">
        <v>66</v>
      </c>
      <c r="E14">
        <f t="shared" ca="1" si="0"/>
        <v>2</v>
      </c>
    </row>
    <row r="15" spans="3:16">
      <c r="C15" t="s">
        <v>74</v>
      </c>
      <c r="D15" t="s">
        <v>67</v>
      </c>
      <c r="E15">
        <f t="shared" ca="1" si="0"/>
        <v>2</v>
      </c>
    </row>
    <row r="16" spans="3:16">
      <c r="C16" t="s">
        <v>74</v>
      </c>
      <c r="D16" t="s">
        <v>68</v>
      </c>
      <c r="E16">
        <f t="shared" ca="1" si="0"/>
        <v>6</v>
      </c>
    </row>
    <row r="17" spans="3:14">
      <c r="C17" t="s">
        <v>74</v>
      </c>
      <c r="D17" t="s">
        <v>69</v>
      </c>
      <c r="E17">
        <f t="shared" ca="1" si="0"/>
        <v>13</v>
      </c>
      <c r="H17" t="s">
        <v>75</v>
      </c>
    </row>
    <row r="18" spans="3:14">
      <c r="H18" t="s">
        <v>76</v>
      </c>
      <c r="J18" t="s">
        <v>77</v>
      </c>
      <c r="N18">
        <f ca="1">SUMIF(D6:D17,"=T1",E6:E17)</f>
        <v>12</v>
      </c>
    </row>
    <row r="19" spans="3:14">
      <c r="J19" t="s">
        <v>78</v>
      </c>
      <c r="N19">
        <f ca="1">SUMIFS(E6:E17,C6:C17,"A",D6:D17,"T1")</f>
        <v>4</v>
      </c>
    </row>
    <row r="25" spans="3:14">
      <c r="C25" s="25" t="s">
        <v>79</v>
      </c>
      <c r="D25" s="25" t="s">
        <v>80</v>
      </c>
      <c r="E25" s="25" t="s">
        <v>81</v>
      </c>
    </row>
    <row r="26" spans="3:14">
      <c r="C26" t="s">
        <v>82</v>
      </c>
      <c r="D26" t="s">
        <v>83</v>
      </c>
      <c r="E26" t="s">
        <v>84</v>
      </c>
      <c r="H26" t="s">
        <v>85</v>
      </c>
    </row>
    <row r="27" spans="3:14">
      <c r="C27" t="s">
        <v>86</v>
      </c>
      <c r="D27" t="s">
        <v>87</v>
      </c>
      <c r="E27" t="s">
        <v>88</v>
      </c>
      <c r="J27" t="s">
        <v>89</v>
      </c>
      <c r="K27" s="26" t="s">
        <v>86</v>
      </c>
      <c r="M27" t="str">
        <f>VLOOKUP(K27,C26:E29,2,FALSE)</f>
        <v>París</v>
      </c>
    </row>
    <row r="28" spans="3:14">
      <c r="C28" t="s">
        <v>90</v>
      </c>
      <c r="D28" t="s">
        <v>91</v>
      </c>
      <c r="E28" t="s">
        <v>92</v>
      </c>
    </row>
    <row r="29" spans="3:14">
      <c r="C29" t="s">
        <v>93</v>
      </c>
      <c r="D29" t="s">
        <v>94</v>
      </c>
      <c r="E29" t="s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20"/>
  <sheetViews>
    <sheetView workbookViewId="0">
      <selection activeCell="A3" sqref="A3"/>
    </sheetView>
  </sheetViews>
  <sheetFormatPr defaultColWidth="11" defaultRowHeight="15.95"/>
  <cols>
    <col min="1" max="1" width="17" bestFit="1" customWidth="1"/>
    <col min="2" max="2" width="5.375" bestFit="1" customWidth="1"/>
    <col min="3" max="3" width="16.375" bestFit="1" customWidth="1"/>
  </cols>
  <sheetData>
    <row r="3" spans="1:2">
      <c r="A3" s="27" t="s">
        <v>96</v>
      </c>
    </row>
    <row r="4" spans="1:2">
      <c r="A4" s="27" t="s">
        <v>97</v>
      </c>
      <c r="B4" t="s">
        <v>98</v>
      </c>
    </row>
    <row r="5" spans="1:2">
      <c r="A5" s="28" t="s">
        <v>65</v>
      </c>
      <c r="B5">
        <v>25</v>
      </c>
    </row>
    <row r="6" spans="1:2">
      <c r="A6" s="29" t="s">
        <v>66</v>
      </c>
      <c r="B6">
        <v>2</v>
      </c>
    </row>
    <row r="7" spans="1:2">
      <c r="A7" s="29" t="s">
        <v>67</v>
      </c>
      <c r="B7">
        <v>7</v>
      </c>
    </row>
    <row r="8" spans="1:2">
      <c r="A8" s="29" t="s">
        <v>68</v>
      </c>
      <c r="B8">
        <v>14</v>
      </c>
    </row>
    <row r="9" spans="1:2">
      <c r="A9" s="29" t="s">
        <v>69</v>
      </c>
      <c r="B9">
        <v>2</v>
      </c>
    </row>
    <row r="10" spans="1:2">
      <c r="A10" s="28" t="s">
        <v>71</v>
      </c>
      <c r="B10">
        <v>25</v>
      </c>
    </row>
    <row r="11" spans="1:2">
      <c r="A11" s="29" t="s">
        <v>66</v>
      </c>
      <c r="B11">
        <v>1</v>
      </c>
    </row>
    <row r="12" spans="1:2">
      <c r="A12" s="29" t="s">
        <v>67</v>
      </c>
      <c r="B12">
        <v>10</v>
      </c>
    </row>
    <row r="13" spans="1:2">
      <c r="A13" s="29" t="s">
        <v>68</v>
      </c>
      <c r="B13">
        <v>2</v>
      </c>
    </row>
    <row r="14" spans="1:2">
      <c r="A14" s="29" t="s">
        <v>69</v>
      </c>
      <c r="B14">
        <v>12</v>
      </c>
    </row>
    <row r="15" spans="1:2">
      <c r="A15" s="28" t="s">
        <v>74</v>
      </c>
      <c r="B15">
        <v>24</v>
      </c>
    </row>
    <row r="16" spans="1:2">
      <c r="A16" s="29" t="s">
        <v>66</v>
      </c>
      <c r="B16">
        <v>4</v>
      </c>
    </row>
    <row r="17" spans="1:2">
      <c r="A17" s="29" t="s">
        <v>67</v>
      </c>
      <c r="B17">
        <v>4</v>
      </c>
    </row>
    <row r="18" spans="1:2">
      <c r="A18" s="29" t="s">
        <v>68</v>
      </c>
      <c r="B18">
        <v>4</v>
      </c>
    </row>
    <row r="19" spans="1:2">
      <c r="A19" s="29" t="s">
        <v>69</v>
      </c>
      <c r="B19">
        <v>12</v>
      </c>
    </row>
    <row r="20" spans="1:2">
      <c r="A20" s="28" t="s">
        <v>99</v>
      </c>
      <c r="B20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sss</dc:creator>
  <cp:keywords/>
  <dc:description/>
  <cp:lastModifiedBy/>
  <cp:revision/>
  <dcterms:created xsi:type="dcterms:W3CDTF">2018-09-24T06:25:04Z</dcterms:created>
  <dcterms:modified xsi:type="dcterms:W3CDTF">2023-10-02T17:56:01Z</dcterms:modified>
  <cp:category/>
  <cp:contentStatus/>
</cp:coreProperties>
</file>