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EstaPastaDeTrabalho" defaultThemeVersion="166925"/>
  <mc:AlternateContent xmlns:mc="http://schemas.openxmlformats.org/markup-compatibility/2006">
    <mc:Choice Requires="x15">
      <x15ac:absPath xmlns:x15ac="http://schemas.microsoft.com/office/spreadsheetml/2010/11/ac" url="C:\Users\Eduardo\Google Drive\Meus Projetos\xlMATRIX\"/>
    </mc:Choice>
  </mc:AlternateContent>
  <xr:revisionPtr revIDLastSave="0" documentId="13_ncr:1_{29040FC9-5B8D-4114-A121-4E136CDFD48E}" xr6:coauthVersionLast="47" xr6:coauthVersionMax="47" xr10:uidLastSave="{00000000-0000-0000-0000-000000000000}"/>
  <bookViews>
    <workbookView xWindow="-120" yWindow="-120" windowWidth="26760" windowHeight="14520" xr2:uid="{3E111190-26EA-484A-ABB9-DC63F2384BD9}"/>
  </bookViews>
  <sheets>
    <sheet name="Function List" sheetId="12" r:id="rId1"/>
    <sheet name="General" sheetId="1" r:id="rId2"/>
    <sheet name="OLS Functions" sheetId="2" r:id="rId3"/>
    <sheet name="EYE" sheetId="3" r:id="rId4"/>
    <sheet name="ZEROS" sheetId="5" r:id="rId5"/>
    <sheet name="ONES" sheetId="8" r:id="rId6"/>
    <sheet name="DIAG" sheetId="4" r:id="rId7"/>
    <sheet name="TRIL" sheetId="6" r:id="rId8"/>
    <sheet name="TRIU" sheetId="7" r:id="rId9"/>
    <sheet name="VEC" sheetId="9" r:id="rId10"/>
    <sheet name="RESHAPE" sheetId="23" r:id="rId11"/>
    <sheet name="FLIPLR" sheetId="10" r:id="rId12"/>
    <sheet name="FLIPUD" sheetId="11" r:id="rId13"/>
    <sheet name="REPMAT" sheetId="13" r:id="rId14"/>
    <sheet name="NOZERO (FIND)" sheetId="14" r:id="rId15"/>
    <sheet name="BLKDIAG" sheetId="15" r:id="rId16"/>
    <sheet name="ALL" sheetId="17" r:id="rId17"/>
    <sheet name="ANY" sheetId="18" r:id="rId18"/>
    <sheet name="NNZ" sheetId="22" r:id="rId19"/>
    <sheet name="LINSPACE" sheetId="19" r:id="rId20"/>
    <sheet name="LENGTH" sheetId="20" r:id="rId21"/>
    <sheet name="NUMEL" sheetId="21" r:id="rId22"/>
    <sheet name="RMMISSING" sheetId="24" r:id="rId23"/>
  </sheets>
  <externalReferences>
    <externalReference r:id="rId24"/>
  </externalReferences>
  <definedNames>
    <definedName name="ALL">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definedName>
    <definedName name="ANY">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definedName>
    <definedName name="BLKDIAG">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definedName>
    <definedName name="DIAG">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definedName>
    <definedName name="EYE">_xlfn.LAMBDA(_xlpm.n,_xlop.m, _xlfn.LET(_xlpm.m, IF(_xlfn.ISOMITTED(_xlpm.m),_xlpm.n,_xlpm.m), IF(_xlpm.n=_xlpm.m,_xlfn.MUNIT(_xlpm.n),HORZCAT(_xlfn.MUNIT(_xlpm.n),ZEROS(_xlpm.n,_xlpm.m-_xlpm.n)))))</definedName>
    <definedName name="FLIPLR">_xlfn.LAMBDA(_xlpm.matrix,_xlfn.LET(_xlpm.matrix2,TRANSPOSE(_xlpm.matrix),TRANSPOSE(_xlfn.SORTBY(_xlpm.matrix2,_xlfn.SEQUENCE(ROWS(_xlpm.matrix2),1),-1))))</definedName>
    <definedName name="FLIPUD">_xlfn.LAMBDA(_xlpm.matrix, _xlfn.SORTBY(_xlpm.matrix, _xlfn.SEQUENCE(ROWS(_xlpm.matrix),1),-1) )</definedName>
    <definedName name="HORZCAT" comment="Concatenate arrays horizontally">_xlfn.LAMBDA(_xlpm.matrixA,_xlpm.matrixB, _xlfn.LET( _xlpm.DataC, _xlpm.matrixA, _xlpm.DataD, _xlpm.matrixB, _xlpm.ColsC, COLUMNS(_xlpm.DataC), _xlpm.ColsD, COLUMNS(_xlpm.DataD), _xlpm.NumRows, ROWS(_xlpm.DataC), _xlpm.SeqCol, _xlfn.SEQUENCE( _xlpm.NumRows ), _xlpm.SeqRow, _xlfn.SEQUENCE(1, _xlpm.ColsC + _xlpm.ColsD), IF( _xlpm.SeqRow &lt;= _xlpm.ColsC, INDEX( _xlpm.DataC, _xlpm.SeqCol,_xlpm.SeqRow), INDEX( _xlpm.DataD, _xlpm.SeqCol, _xlpm.SeqRow-_xlpm.ColsC ) ) ) )</definedName>
    <definedName name="LENGTH">_xlfn.LAMBDA(_xlpm.matrix, MAX(ROWS(_xlpm.matrix),COLUMNS(_xlpm.matrix)) )</definedName>
    <definedName name="LINSPACE">_xlfn.LAMBDA(_xlpm.lb,_xlpm.ub,_xlop.n, _xlfn.LET(_xlpm.n, IF(_xlfn.ISOMITTED(_xlpm.n),100,_xlpm.n), _xlfn.MAKEARRAY(_xlpm.n, 1,_xlfn.LAMBDA(_xlpm.lin,_xlpm.col, _xlpm.lb + (_xlpm.lin-1)*(_xlpm.ub - _xlpm.lb)/(_xlpm.n-1) ))) )</definedName>
    <definedName name="M">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definedName>
    <definedName name="NNZ">_xlfn.LAMBDA(_xlpm.matrix, COUNTA(_xlpm.matrix) - SUM(IF(_xlpm.matrix=FALSE,1,0)) - SUM(IF(_xlpm.matrix=0,1,0)) )</definedName>
    <definedName name="NOZERO">_xlfn.LAMBDA(_xlpm.matrix,_xlop.n,_xlop.direction, _xlfn.LET( _xlpm.n, IF(OR(_xlfn.ISOMITTED(_xlpm.n),_xlpm.n&lt;1), ROWS(_xlpm.matrix)*COLUMNS(_xlpm.matrix),_xlpm.n), _xlpm.direction, IF(_xlfn.ISOMITTED(_xlpm.direction), "first", LOWER(_xlpm.direction) ), _xlpm.filtered, _xlfn._xlws.FILTER(_xlfn.SEQUENCE(ROWS(_xlpm.matrix)*COLUMNS(_xlpm.matrix)),VEC(_xlpm.matrix)*1&lt;&gt;0), _xlpm.filteredOrdered, IF(_xlpm.direction = "first", _xlpm.filtered, IF( _xlpm.direction = "last", FLIPUD(_xlpm.filtered), #VALUE!) ), INDEX( _xlpm.filteredOrdered, _xlfn.SEQUENCE( MIN(COUNTA(_xlpm.filteredOrdered),_xlpm.n) ), 0 ) ))</definedName>
    <definedName name="NUMEL">_xlfn.LAMBDA(_xlpm.matrix, ROWS(_xlpm.matrix)*COLUMNS(_xlpm.matrix) )</definedName>
    <definedName name="OLS_COEFF">_xlfn.LAMBDA(_xlpm.y,_xlpm.X,_xlfn.LET( _xlpm.XX, MINVERSE(MMULT(TRANSPOSE(_xlpm.X),_xlpm.X)), _xlpm.XY, MMULT(TRANSPOSE(_xlpm.X),_xlpm.y), MMULT(_xlpm.XX,_xlpm.XY)))</definedName>
    <definedName name="OLS_COEFF_STDEV">_xlfn.LAMBDA(_xlpm.y,_xlpm.X,_xlop.coeff,_xlfn.LET(_xlpm.bbeta, IF(_xlfn.ISOMITTED(_xlpm.coeff), OLS_COEFF(_xlpm.y,_xlpm.X), _xlpm.coeff), DIAG(SQRT(OLS_VARCOV(_xlpm.y,_xlpm.X,_xlpm.coeff))) ))</definedName>
    <definedName name="OLS_FITTED">_xlfn.LAMBDA(_xlpm.y,_xlpm.X,_xlop.coeff,_xlfn.LET(_xlpm.bbeta, IF(_xlfn.ISOMITTED(_xlpm.coeff), OLS_COEFF(_xlpm.y,_xlpm.X), _xlpm.coeff), MMULT(_xlpm.X,_xlpm.bbeta)))</definedName>
    <definedName name="OLS_RESIDUALS">_xlfn.LAMBDA(_xlpm.y,_xlpm.X,_xlop.coeff,_xlfn.LET(_xlpm.bbeta, IF(_xlfn.ISOMITTED(_xlpm.coeff), OLS_COEFF(_xlpm.y,_xlpm.X), _xlpm.coeff), _xlpm.y - MMULT(_xlpm.X,_xlpm.bbeta)))</definedName>
    <definedName name="OLS_VARCOV">_xlfn.LAMBDA(_xlpm.y,_xlpm.X,_xlop.coeff,_xlfn.LET(_xlpm.bbeta, IF(_xlfn.ISOMITTED(_xlpm.coeff), OLS_COEFF(_xlpm.y,_xlpm.X), _xlpm.coeff),_xlpm.XX,MINVERSE(MMULT(TRANSPOSE(_xlpm.X),_xlpm.X)), ( SUM(OLS_RESIDUALS(_xlpm.y,_xlpm.X,_xlpm.bbeta)^2) / (ROWS(_xlpm.X) - COLUMNS(_xlpm.X) ) ) *_xlpm.XX))</definedName>
    <definedName name="ONES">_xlfn.LAMBDA(_xlpm.n,_xlop.m, _xlfn.LET(_xlpm.m, IF(_xlfn.ISOMITTED(_xlpm.m),_xlpm.n,IF(_xlpm.m=0,_xlpm.n,_xlpm.m)), _xlfn.MAKEARRAY(_xlpm.n, _xlpm.m,_xlfn.LAMBDA(_xlpm.lin,_xlpm.col,1))) )</definedName>
    <definedName name="REPMAT" comment="Repeat copies of array">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definedName>
    <definedName name="RESHAPE">_xlfn.LAMBDA(_xlpm.matrix,_xlpm.n,_xlpm.m,_xlop.rowsToCols, _xlfn.LET( _xlpm.rowsToCols, IF(_xlfn.ISOMITTED(_xlpm.rowsToCols),FALSE,_xlpm.rowsToCols), _xlpm.vecMatrix, VEC( IF(_xlpm.rowsToCols, _xlpm.matrix, TRANSPOSE(_xlpm.matrix)) ), IF( _xlpm.n+1 &lt;= ROWS(_xlpm.vecMatrix), HORZCAT( SLICE( _xlpm.vecMatrix, 1, _xlpm.n ), [1]!RESHAPE( SLICE( _xlpm.vecMatrix, _xlpm.n+1, ROWS(_xlpm.vecMatrix)  ), _xlpm.n,  _xlpm.m, TRUE) ), _xlpm.vecMatrix ) ))</definedName>
    <definedName name="REVERSECOLS" comment="Reverse the columns of a matrix">_xlfn.LAMBDA(_xlpm.matrix,_xlfn.LET(_xlpm.matrix2,TRANSPOSE(_xlpm.matrix),TRANSPOSE(_xlfn.SORTBY(_xlpm.matrix2,_xlfn.SEQUENCE(ROWS(_xlpm.matrix2),1),-1))))</definedName>
    <definedName name="REVERSEROWS" comment="Reverse the lines of a matrix">_xlfn.LAMBDA(_xlpm.matrix, _xlfn.SORTBY(_xlpm.matrix, _xlfn.SEQUENCE(ROWS(_xlpm.matrix),1),-1) )</definedName>
    <definedName name="SAMPLE" comment="Extract a sample of lines from a matrix">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definedName>
    <definedName name="SLICE" comment="Slice a matrix">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definedName>
    <definedName name="SPLIT">_xlfn.LAMBDA(_xlpm.txt,_xlpm.delim,_xlop.n,_xlop.list, _xlfn.LET(_xlpm.p,IFERROR(FIND(_xlpm.delim,_xlpm.txt),0), _xlpm.list,IF(_xlfn.ISOMITTED(_xlpm.list), {""}, _xlpm.list), IF(_xlpm.p,_xludf.SPLIT(MID(_xlpm.txt,_xlpm.p+1,99),_xlpm.delim,_xlpm.n+1, IF(_xlfn.SEQUENCE(1,_xlpm.n+1)&lt;_xlpm.n+1,_xlpm.list,LEFT(_xlpm.txt,_xlpm.p-1))),IF(_xlpm.n=0,_xlpm.txt,IF(_xlfn.SEQUENCE(1,_xlpm.n+1)&lt;_xlpm.n+1,_xlpm.list,_xlpm.txt)) )))</definedName>
    <definedName name="TEXTTOCHAR">_xlfn.LAMBDA(_xlpm.txt,MID(_xlpm.txt,_xlfn.SEQUENCE(LEN(_xlpm.txt)),1))</definedName>
    <definedName name="TRIL">_xlfn.LAMBDA(_xlpm.matrix,_xlop.k,_xlfn.MAKEARRAY(ROWS(_xlpm.matrix),COLUMNS(_xlpm.matrix),_xlfn.LAMBDA(_xlpm.lin,_xlpm.col,_xlpm.col&lt;=(_xlpm.lin+_xlpm.k)))*_xlpm.matrix)</definedName>
    <definedName name="TRIU">_xlfn.LAMBDA(_xlpm.matrix,_xlop.K,_xlfn.MAKEARRAY(ROWS(_xlpm.matrix),COLUMNS(_xlpm.matrix),_xlfn.LAMBDA(_xlpm.lin,_xlpm.col,_xlpm.col&gt;=(_xlpm.lin+_xlpm.K)))*_xlpm.matrix)</definedName>
    <definedName name="VEC">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definedName>
    <definedName name="VERTCAT" comment="Concatenate arrays vertically">_xlfn.LAMBDA(_xlpm.matrixA,_xlpm.matrixB, _xlfn.LET( _xlpm.DataA, _xlpm.matrixA, _xlpm.DataB, _xlpm.matrixB, _xlpm.NumCols, COLUMNS(_xlpm.DataA), _xlpm.RowsA, ROWS(_xlpm.DataA), _xlpm.RowsB, ROWS(_xlpm.DataB), _xlpm.SeqCol, _xlfn.SEQUENCE( _xlpm.RowsA + _xlpm.RowsB ), _xlpm.SeqRow, _xlfn.SEQUENCE( 1, _xlpm.NumCols), IF( _xlpm.SeqCol &lt;= _xlpm.RowsA, INDEX( _xlpm.DataA, _xlpm.SeqCol, _xlpm.SeqRow ), INDEX( _xlpm.DataB, _xlpm.SeqCol - _xlpm.RowsA, _xlpm.SeqRow ) )) )</definedName>
    <definedName name="ZEROS">_xlfn.LAMBDA(_xlpm.n,_xlop.m, _xlfn.LET(_xlpm.m, IF(_xlfn.ISOMITTED(_xlpm.m),_xlpm.n,IF(_xlpm.m=0,_xlpm.n,_xlpm.m)), _xlfn.MAKEARRAY(_xlpm.n, _xlpm.m,_xlfn.LAMBDA(_xlpm.lin,_xlpm.col,0)))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5" i="2" l="1"/>
  <c r="E14" i="2"/>
  <c r="E13" i="2"/>
  <c r="E12" i="2"/>
  <c r="E11" i="2"/>
  <c r="E10" i="2"/>
  <c r="E9" i="2"/>
  <c r="E8" i="2"/>
  <c r="E7" i="2"/>
  <c r="E6" i="2"/>
  <c r="P19" i="2" s="1" a="1"/>
  <c r="P19" i="2" s="1"/>
  <c r="E5" i="2"/>
  <c r="E4" i="2"/>
  <c r="G13" i="2" a="1"/>
  <c r="G13" i="2" s="1"/>
  <c r="I49" i="12" a="1"/>
  <c r="I49" i="12" s="1"/>
  <c r="I48" i="12" a="1"/>
  <c r="I48" i="12" s="1"/>
  <c r="Q19" i="2" l="1" a="1"/>
  <c r="Q19" i="2" s="1"/>
  <c r="G19" i="2" a="1"/>
  <c r="G19" i="2" s="1"/>
  <c r="G5" i="2" a="1"/>
  <c r="G5" i="2" s="1"/>
  <c r="D19" i="2" a="1"/>
  <c r="D19" i="2" s="1"/>
  <c r="K19" i="2" a="1"/>
  <c r="K19" i="2" s="1"/>
  <c r="I38" i="12" l="1" a="1"/>
  <c r="I38" i="12" s="1"/>
  <c r="K7" i="24" a="1"/>
  <c r="K7" i="24" s="1"/>
  <c r="K17" i="24" a="1"/>
  <c r="K17" i="24" s="1"/>
  <c r="G18" i="24"/>
  <c r="G8" i="24"/>
  <c r="F38" i="12" a="1"/>
  <c r="F38" i="12" l="1"/>
  <c r="I51" i="12" l="1" a="1"/>
  <c r="I51" i="12" s="1"/>
  <c r="I50" i="12" a="1"/>
  <c r="I50" i="12" s="1"/>
  <c r="I47" i="12" a="1"/>
  <c r="I47" i="12" s="1"/>
  <c r="I43" i="12" a="1"/>
  <c r="I43" i="12" s="1"/>
  <c r="I42" i="12" a="1"/>
  <c r="I42" i="12" s="1"/>
  <c r="I37" i="12" a="1"/>
  <c r="I37" i="12" s="1"/>
  <c r="I36" i="12" a="1"/>
  <c r="I36" i="12" s="1"/>
  <c r="I35" i="12" a="1"/>
  <c r="I35" i="12" s="1"/>
  <c r="I34" i="12" a="1"/>
  <c r="I34" i="12" s="1"/>
  <c r="I33" i="12" a="1"/>
  <c r="I33" i="12" s="1"/>
  <c r="I32" i="12" a="1"/>
  <c r="I32" i="12" s="1"/>
  <c r="I31" i="12" a="1"/>
  <c r="I31" i="12" s="1"/>
  <c r="I29" i="12" a="1"/>
  <c r="I29" i="12" s="1"/>
  <c r="I28" i="12" a="1"/>
  <c r="I28" i="12" s="1"/>
  <c r="I27" i="12" a="1"/>
  <c r="I27" i="12" s="1"/>
  <c r="I26" i="12" a="1"/>
  <c r="I26" i="12" s="1"/>
  <c r="I25" i="12" a="1"/>
  <c r="I25" i="12" s="1"/>
  <c r="I24" i="12" a="1"/>
  <c r="I24" i="12" s="1"/>
  <c r="I23" i="12" a="1"/>
  <c r="I23" i="12" s="1"/>
  <c r="I22" i="12" a="1"/>
  <c r="I22" i="12" s="1"/>
  <c r="I21" i="12" a="1"/>
  <c r="I21" i="12" s="1"/>
  <c r="I17" i="12" a="1"/>
  <c r="I17" i="12" s="1"/>
  <c r="I16" i="12" a="1"/>
  <c r="I16" i="12" s="1"/>
  <c r="I15" i="12" a="1"/>
  <c r="I15" i="12" s="1"/>
  <c r="I14" i="12" a="1"/>
  <c r="I14" i="12" s="1"/>
  <c r="I13" i="12" a="1"/>
  <c r="I13" i="12" s="1"/>
  <c r="I12" i="12" a="1"/>
  <c r="I12" i="12" s="1"/>
  <c r="I11" i="12" a="1"/>
  <c r="I11" i="12" s="1"/>
  <c r="K20" i="9" a="1"/>
  <c r="K20" i="9" s="1"/>
  <c r="K9" i="9" a="1"/>
  <c r="K9" i="9" s="1"/>
  <c r="J9" i="22" a="1"/>
  <c r="J9" i="22" s="1"/>
  <c r="J16" i="22" a="1"/>
  <c r="J16" i="22" s="1"/>
  <c r="AJ21" i="1" a="1"/>
  <c r="AJ21" i="1" s="1"/>
  <c r="AJ6" i="1" a="1"/>
  <c r="AJ6" i="1" s="1"/>
  <c r="AF21" i="1" a="1"/>
  <c r="AF21" i="1" s="1"/>
  <c r="AF6" i="1" a="1"/>
  <c r="AF6" i="1" s="1"/>
  <c r="I18" i="21" a="1"/>
  <c r="I18" i="21" s="1"/>
  <c r="I11" i="21" a="1"/>
  <c r="I11" i="21" s="1"/>
  <c r="I18" i="20" a="1"/>
  <c r="I18" i="20" s="1"/>
  <c r="I11" i="20" a="1"/>
  <c r="I11" i="20" s="1"/>
  <c r="AB21" i="1" a="1"/>
  <c r="AB21" i="1" s="1"/>
  <c r="AB6" i="1" a="1"/>
  <c r="AB6" i="1" s="1"/>
  <c r="X6" i="1" a="1"/>
  <c r="X6" i="1" s="1"/>
  <c r="O11" i="19" a="1"/>
  <c r="O11" i="19" s="1"/>
  <c r="H11" i="19" a="1"/>
  <c r="H11" i="19" s="1"/>
  <c r="N21" i="1" a="1"/>
  <c r="N21" i="1" s="1"/>
  <c r="N6" i="1" a="1"/>
  <c r="N6" i="1" s="1"/>
  <c r="K21" i="1" a="1"/>
  <c r="K21" i="1" s="1"/>
  <c r="K6" i="1" a="1"/>
  <c r="K6" i="1" s="1"/>
  <c r="J9" i="18" a="1"/>
  <c r="J9" i="18" s="1"/>
  <c r="J28" i="18" a="1"/>
  <c r="J28" i="18" s="1"/>
  <c r="J21" i="18" a="1"/>
  <c r="J21" i="18" s="1"/>
  <c r="J15" i="18" a="1"/>
  <c r="J15" i="18" s="1"/>
  <c r="J28" i="17" a="1"/>
  <c r="J28" i="17" s="1"/>
  <c r="J9" i="17" a="1"/>
  <c r="J9" i="17" s="1"/>
  <c r="J21" i="17" a="1"/>
  <c r="J21" i="17" s="1"/>
  <c r="J15" i="17" a="1"/>
  <c r="J15" i="17" s="1"/>
  <c r="F26" i="12" a="1"/>
  <c r="F34" i="12" a="1"/>
  <c r="F24" i="12" a="1"/>
  <c r="F25" i="12" a="1"/>
  <c r="F28" i="12" a="1"/>
  <c r="F29" i="12" a="1"/>
  <c r="F22" i="12" a="1"/>
  <c r="F30" i="12" a="1"/>
  <c r="F23" i="12" a="1"/>
  <c r="F27" i="12" a="1"/>
  <c r="F36" i="12" a="1"/>
  <c r="F33" i="12" a="1"/>
  <c r="F32" i="12" a="1"/>
  <c r="F37" i="12" a="1"/>
  <c r="F21" i="12" a="1"/>
  <c r="F31" i="12" a="1"/>
  <c r="F35" i="12" a="1"/>
  <c r="F37" i="12" l="1"/>
  <c r="F29" i="12"/>
  <c r="F28" i="12"/>
  <c r="F25" i="12"/>
  <c r="F35" i="12"/>
  <c r="F32" i="12"/>
  <c r="F24" i="12"/>
  <c r="F34" i="12"/>
  <c r="F26" i="12"/>
  <c r="F33" i="12"/>
  <c r="F31" i="12"/>
  <c r="F23" i="12"/>
  <c r="F36" i="12"/>
  <c r="F27" i="12"/>
  <c r="F30" i="12"/>
  <c r="F22" i="12"/>
  <c r="F21" i="12"/>
  <c r="Q21" i="1" a="1"/>
  <c r="Q21" i="1" s="1"/>
  <c r="J19" i="15" a="1"/>
  <c r="J19" i="15" s="1"/>
  <c r="J9" i="15" a="1"/>
  <c r="J9" i="15" s="1"/>
  <c r="B19" i="2" a="1"/>
  <c r="B19" i="2" s="1"/>
  <c r="A19" i="2" a="1"/>
  <c r="A19" i="2" s="1"/>
  <c r="X21" i="1" a="1"/>
  <c r="X21" i="1" s="1"/>
  <c r="L13" i="2" a="1"/>
  <c r="L13" i="2" s="1"/>
  <c r="J28" i="14" a="1"/>
  <c r="J28" i="14" s="1"/>
  <c r="L28" i="14" s="1" a="1"/>
  <c r="L28" i="14" s="1"/>
  <c r="J21" i="14" a="1"/>
  <c r="J21" i="14" s="1"/>
  <c r="J15" i="14" a="1"/>
  <c r="J15" i="14" s="1"/>
  <c r="J9" i="14" a="1"/>
  <c r="J9" i="14" s="1"/>
  <c r="J19" i="13" a="1"/>
  <c r="J19" i="13" s="1"/>
  <c r="J9" i="13" a="1"/>
  <c r="J9" i="13" s="1"/>
  <c r="K7" i="11" a="1"/>
  <c r="K7" i="11" s="1"/>
  <c r="K14" i="11" a="1"/>
  <c r="K14" i="11" s="1"/>
  <c r="K10" i="10" a="1"/>
  <c r="K10" i="10" s="1"/>
  <c r="K7" i="10" a="1"/>
  <c r="K7" i="10" s="1"/>
  <c r="J13" i="7" a="1"/>
  <c r="J13" i="7" s="1"/>
  <c r="J7" i="7" a="1"/>
  <c r="J7" i="7" s="1"/>
  <c r="J13" i="6" a="1"/>
  <c r="J13" i="6" s="1"/>
  <c r="J7" i="6" a="1"/>
  <c r="J7" i="6" s="1"/>
  <c r="K7" i="4" a="1"/>
  <c r="K7" i="4" s="1"/>
  <c r="K38" i="4" a="1"/>
  <c r="K38" i="4" s="1"/>
  <c r="K31" i="4" a="1"/>
  <c r="K31" i="4" s="1"/>
  <c r="K25" i="4" a="1"/>
  <c r="K25" i="4" s="1"/>
  <c r="K19" i="4" a="1"/>
  <c r="K19" i="4" s="1"/>
  <c r="K13" i="4" a="1"/>
  <c r="K13" i="4" s="1"/>
  <c r="H17" i="8" l="1" a="1"/>
  <c r="H17" i="8" s="1"/>
  <c r="H9" i="8" a="1"/>
  <c r="H9" i="8" s="1"/>
  <c r="H9" i="3" a="1"/>
  <c r="H9" i="3" s="1"/>
  <c r="H16" i="3" a="1"/>
  <c r="H16" i="3" s="1"/>
  <c r="H17" i="5" a="1"/>
  <c r="H17" i="5" s="1"/>
  <c r="H9" i="5" a="1"/>
  <c r="H9" i="5" s="1"/>
  <c r="E19" i="2" l="1" a="1"/>
  <c r="E19" i="2" s="1"/>
  <c r="T21" i="1" a="1"/>
  <c r="T21" i="1" s="1"/>
  <c r="T6" i="1" a="1"/>
  <c r="T6" i="1" s="1"/>
  <c r="Q6" i="1" a="1"/>
  <c r="Q6" i="1" s="1"/>
  <c r="H21" i="1" a="1"/>
  <c r="H21" i="1" s="1"/>
  <c r="H6" i="1" a="1"/>
  <c r="H6" i="1" s="1"/>
  <c r="E21" i="1" a="1"/>
  <c r="E21" i="1" s="1"/>
  <c r="E6" i="1" a="1"/>
  <c r="E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<sst xmlns="http://schemas.openxmlformats.org/spreadsheetml/2006/main" count="446" uniqueCount="170">
  <si>
    <t>Lambda functions for matrix calculation</t>
  </si>
  <si>
    <t>x</t>
  </si>
  <si>
    <t>y</t>
  </si>
  <si>
    <t>z</t>
  </si>
  <si>
    <t>Data</t>
  </si>
  <si>
    <t>SLICE (example 1)</t>
  </si>
  <si>
    <t>SLICE (example 2: unbounded)</t>
  </si>
  <si>
    <t>LAMBDA functions</t>
  </si>
  <si>
    <t>LAMBDA functions incorporated as new Excel functions</t>
  </si>
  <si>
    <t>x,y [1:3] ; x,y [10:12]</t>
  </si>
  <si>
    <t>x, y [1:6] , z [7:12]</t>
  </si>
  <si>
    <t>Developed by Eduardo G. C. Amaral</t>
  </si>
  <si>
    <t>Source: https://github.com/edugca/xlMATRIX</t>
  </si>
  <si>
    <t>w</t>
  </si>
  <si>
    <t>xlMATRIX v. 0.2</t>
  </si>
  <si>
    <t>EYE</t>
  </si>
  <si>
    <t>Parameters</t>
  </si>
  <si>
    <t>Description</t>
  </si>
  <si>
    <t>Example</t>
  </si>
  <si>
    <t>Dimension of the identity matrix</t>
  </si>
  <si>
    <t>Returns an identity matrix</t>
  </si>
  <si>
    <t>DIAG</t>
  </si>
  <si>
    <t>Returns the diagonal of a matrix</t>
  </si>
  <si>
    <t>matrix</t>
  </si>
  <si>
    <t>ZEROS</t>
  </si>
  <si>
    <t>Returns a matrix of zeros</t>
  </si>
  <si>
    <t>The matrix whose diagonal one wants to extract. If a vector, function returns a matrix with that vector as diagonal.</t>
  </si>
  <si>
    <t>k</t>
  </si>
  <si>
    <t>k=0 (default) is the main diagonal; k&gt;0 is above the main diagonal; k&lt;0 is below the main diagonal</t>
  </si>
  <si>
    <t>The matrix whose lower triangular part one wants to extract.</t>
  </si>
  <si>
    <t>k=0 (default); k&gt; or k&lt;0 returns the elements on and below the kth diagonal of the matrix.</t>
  </si>
  <si>
    <t>TRIL</t>
  </si>
  <si>
    <t>TRIU</t>
  </si>
  <si>
    <t>ONES</t>
  </si>
  <si>
    <t>Returns a matrix of ones</t>
  </si>
  <si>
    <t>Dimension of the matrix of zeros to be returned</t>
  </si>
  <si>
    <t>Dimension of the matrix of ones to be returned</t>
  </si>
  <si>
    <t>n</t>
  </si>
  <si>
    <t>m</t>
  </si>
  <si>
    <t>[m]</t>
  </si>
  <si>
    <t>Trims or expands (with zeros) the matrix so as it has m columns</t>
  </si>
  <si>
    <t>If provided, it sets the number of columns of the matrix</t>
  </si>
  <si>
    <t>VEC</t>
  </si>
  <si>
    <t>The matrix that will be turned into a vector.</t>
  </si>
  <si>
    <t>The matrix whose upper triangular part one wants to extract.</t>
  </si>
  <si>
    <t>K</t>
  </si>
  <si>
    <t>FLIPLR</t>
  </si>
  <si>
    <t>The array/matrix that will be flipped.</t>
  </si>
  <si>
    <t>FLIPUD</t>
  </si>
  <si>
    <t>Flip array up to down</t>
  </si>
  <si>
    <t>SLICE</t>
  </si>
  <si>
    <t>REPMAT</t>
  </si>
  <si>
    <t>Repeat copies of array</t>
  </si>
  <si>
    <t>Flip array left to right</t>
  </si>
  <si>
    <t>Returns the upper triangular part of a matrix</t>
  </si>
  <si>
    <t>Returns the lower triangular part of a matrix</t>
  </si>
  <si>
    <t>Matrix to be copied</t>
  </si>
  <si>
    <t>[n]</t>
  </si>
  <si>
    <t>Copies the matrix so as it has n rows of copies</t>
  </si>
  <si>
    <t>Copies the matrix so as it has m columns of copies</t>
  </si>
  <si>
    <t>History</t>
  </si>
  <si>
    <t>v. 0.1</t>
  </si>
  <si>
    <t>v. 0.2</t>
  </si>
  <si>
    <t>Functions REVERSEROWS and REVERSECOLS were renamed to FLIPUD and FLIPLR for consistency with MatLab names.</t>
  </si>
  <si>
    <t>First release.</t>
  </si>
  <si>
    <t>[direction]</t>
  </si>
  <si>
    <t>"first" or "last", default is "first"</t>
  </si>
  <si>
    <t>Return n indices, default is all</t>
  </si>
  <si>
    <t>direction</t>
  </si>
  <si>
    <t>last</t>
  </si>
  <si>
    <t>Find indices of nonzero elements</t>
  </si>
  <si>
    <t>Returning the values</t>
  </si>
  <si>
    <t>General functions</t>
  </si>
  <si>
    <t>SAMPLE</t>
  </si>
  <si>
    <t>BLKDIAG</t>
  </si>
  <si>
    <t>Create a block diagonal matrix from existing matrices</t>
  </si>
  <si>
    <t>matrixA</t>
  </si>
  <si>
    <t>matrixB</t>
  </si>
  <si>
    <t>Matrix on the upper-left of the diagonal</t>
  </si>
  <si>
    <t>Matrix on the lower-right of the diagonal</t>
  </si>
  <si>
    <t>VERTCAT</t>
  </si>
  <si>
    <t>HORZCAT</t>
  </si>
  <si>
    <t>MatLab equivalent</t>
  </si>
  <si>
    <t>FIND</t>
  </si>
  <si>
    <t>Known differences</t>
  </si>
  <si>
    <t>xlFunction allows matrices with different number of columns</t>
  </si>
  <si>
    <t>xlFunction allows matrices with different number of rows</t>
  </si>
  <si>
    <t>VEC (add-on)</t>
  </si>
  <si>
    <t>NOZERO</t>
  </si>
  <si>
    <t>NOZERO (MatLab's FIND)</t>
  </si>
  <si>
    <t>ALL</t>
  </si>
  <si>
    <t>[dim]</t>
  </si>
  <si>
    <t>matrix to be tested</t>
  </si>
  <si>
    <t>Determine if all array elements are nonzero or true</t>
  </si>
  <si>
    <t>tests whether all elements along dimension dim are nonzero or logical 1 (true); default is "all" (all dimensions)</t>
  </si>
  <si>
    <t/>
  </si>
  <si>
    <t>ANY</t>
  </si>
  <si>
    <t>Determine if any array elements are nonzero</t>
  </si>
  <si>
    <t>tests whether any element along dimension dim is nonzero or logical 1 (true); default is "all" (all dimensions)</t>
  </si>
  <si>
    <t>M (example 1)</t>
  </si>
  <si>
    <t>M (example 2: unbounded)</t>
  </si>
  <si>
    <t>M</t>
  </si>
  <si>
    <t>SPLIT</t>
  </si>
  <si>
    <t>Main functions</t>
  </si>
  <si>
    <t>Other matrix functions</t>
  </si>
  <si>
    <t>Econometric functions</t>
  </si>
  <si>
    <t>OLS_COEFF</t>
  </si>
  <si>
    <t>OLS_FITTED</t>
  </si>
  <si>
    <t>OLS_RESIDUALS</t>
  </si>
  <si>
    <t>TEXTTOCHAR</t>
  </si>
  <si>
    <t>LINSPACE</t>
  </si>
  <si>
    <t>Generate linearly spaced vector</t>
  </si>
  <si>
    <t>Lower bound of the vector</t>
  </si>
  <si>
    <t>Upper bound of the vector</t>
  </si>
  <si>
    <t>Number of points</t>
  </si>
  <si>
    <t>lb</t>
  </si>
  <si>
    <t>ub</t>
  </si>
  <si>
    <t>SAMPLE (rows wout replacement)</t>
  </si>
  <si>
    <t>SAMPLE (cols wout replacement)</t>
  </si>
  <si>
    <t>Extract subarray using [rLB:rUB,cLB:cUB] parameters</t>
  </si>
  <si>
    <t>Extract subarray using "[rLB:rUB,cLB:cUB]" notation</t>
  </si>
  <si>
    <t>Draw a sample of rows or columns, with or wout replacement</t>
  </si>
  <si>
    <t>LENGTH</t>
  </si>
  <si>
    <t>Length of largest array dimension</t>
  </si>
  <si>
    <t>matrix used for calculation</t>
  </si>
  <si>
    <t>Number of array elements</t>
  </si>
  <si>
    <t>NUMEL</t>
  </si>
  <si>
    <t>NNZ</t>
  </si>
  <si>
    <t>matrix whose nonzero elements will be counted</t>
  </si>
  <si>
    <t>sd</t>
  </si>
  <si>
    <t>fs</t>
  </si>
  <si>
    <t>Number of nonzero (nor FALSE) matrix elements</t>
  </si>
  <si>
    <t>RESHAPE</t>
  </si>
  <si>
    <t>Reshape array</t>
  </si>
  <si>
    <t>Number of rows</t>
  </si>
  <si>
    <t>Number of columns</t>
  </si>
  <si>
    <t>The matrix that will be reshaped.</t>
  </si>
  <si>
    <t>[rowsToCols]</t>
  </si>
  <si>
    <t>Boolean that tells whether individual rows should be transposed before reshape. Default is FALSE.</t>
  </si>
  <si>
    <t>rowsToCols</t>
  </si>
  <si>
    <t>Turns an array into a vector by piling up column or row values</t>
  </si>
  <si>
    <t>Copy the formulas you need to your spreadsheet and then delete them at your spreadsheet (#VALUE! Is OK!)</t>
  </si>
  <si>
    <t>xlFunction has an additional parameter for transposing individual rows before reshaping</t>
  </si>
  <si>
    <t>Split strings at delimiters</t>
  </si>
  <si>
    <t>Turn a string into a vector of single characters</t>
  </si>
  <si>
    <t>Regress a vector on a matrix and return ordinary least squares coefficients</t>
  </si>
  <si>
    <t>Regress a vector on a matrix and return ordinary least squares fitted values</t>
  </si>
  <si>
    <t>Regress a vector on a matrix and return ordinary least squares residuals</t>
  </si>
  <si>
    <t>RMMISSING</t>
  </si>
  <si>
    <t>dim</t>
  </si>
  <si>
    <t>Specifies the dimension of the matrix to operate along; default is 1.</t>
  </si>
  <si>
    <t>Remove rows or columns with missing entries</t>
  </si>
  <si>
    <t>The matrix whose rows or columns with missing entries will be removed. Missing entries are empty cells or Excel errors, including #N/A.</t>
  </si>
  <si>
    <t>OLS_COEFF_STDEV</t>
  </si>
  <si>
    <t>Regress a vector on a matrix and return the std of ordinary least squares coefficients</t>
  </si>
  <si>
    <t>OLS_VARCOV</t>
  </si>
  <si>
    <t>Regress a vector on a matrix and return the variance-covariance matrix of ordinary least squares coefficients</t>
  </si>
  <si>
    <t>Other websites with inspiring material:
https://exceluser.com/
https://www.real-statistics.com/</t>
  </si>
  <si>
    <t>String functions</t>
  </si>
  <si>
    <t>const</t>
  </si>
  <si>
    <t>Excel's OLS</t>
  </si>
  <si>
    <t>OLS Functions</t>
  </si>
  <si>
    <t>Concatenate arrays vertically</t>
  </si>
  <si>
    <t>Concatenate arrays horizontally</t>
  </si>
  <si>
    <t>Functions STACK and SHELVE were renamed to VERTCAT and HORZCAT for consistency with MatLab names.</t>
  </si>
  <si>
    <t>Added functions OLS_COEFF, OLS_COEFF_STDEV, OLS_VARCOV, OLS_FITTED, and OLS_RESIDUALS.</t>
  </si>
  <si>
    <t>Added functions M, SLICE, VEC, SAMPLE, NOZERO, EYE, ZEROS, ONES, DIAG, TRIL, TRIU, FLIPLR, FLIPUD, REPMAT, RESHAPE, BLKDIAG, ALL, ANY, NNZ, LINSPACE, LENGTH, NUMEL, and RMMISSING.</t>
  </si>
  <si>
    <t>Added functions SPLIT and TEXTTOCHAR.</t>
  </si>
  <si>
    <t>Date: March 14th, 2022</t>
  </si>
  <si>
    <t>To use any of these functions in your own spreadsheet, follow instructions on cell I10.
Note that auxiliary functions will be automatically copied as well.
Alternatively, go in the ribbon to Formula / Name Manager and copy all lambda formulas available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</si>
</sst>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
  </numFmts>
  <fonts count="12"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sz val="12"/>
      <color theme="1"/>
      <name val="Calibri"/>
      <family val="2"/>
      <scheme val="minor"/>
    </font>
    <font>
      <sz val="11"/>
      <color rgb="FF3F3F76"/>
      <name val="Calibri"/>
      <family val="2"/>
      <scheme val="minor"/>
    </font>
    <font>
      <b/>
      <sz val="11"/>
      <color rgb="FF3F3F3F"/>
      <name val="Calibri"/>
      <family val="2"/>
      <scheme val="minor"/>
    </font>
    <font>
      <b/>
      <sz val="14"/>
      <color theme="1"/>
      <name val="Calibri"/>
      <family val="2"/>
      <scheme val="minor"/>
    </font>
    <font>
      <sz val="14"/>
      <color theme="1"/>
      <name val="Calibri"/>
      <family val="2"/>
      <scheme val="minor"/>
    </font>
    <font>
      <b/>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FCC99"/>
      </patternFill>
    </fill>
    <fill>
      <patternFill patternType="solid">
        <fgColor rgb="FFF2F2F2"/>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4">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7" fillId="4" borderId="2" applyNumberFormat="0" applyAlignment="0" applyProtection="0"/>
    <xf numFmtId="0" fontId="8" fillId="5" borderId="3" applyNumberFormat="0" applyAlignment="0" applyProtection="0"/>
    <xf numFmtId="0" fontId="1" fillId="0" borderId="0"/>
  </cellStyleXfs>
  <cellXfs count="50">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xf>
    <xf numFmtId="0" fontId="0" fillId="2" borderId="0" xfId="0" applyFill="1"/>
    <xf numFmtId="0" fontId="2" fillId="2" borderId="0" xfId="0" applyFont="1" applyFill="1"/>
    <xf numFmtId="0" fontId="2" fillId="0" borderId="1" xfId="0" applyFont="1" applyBorder="1" applyAlignment="1">
      <alignment horizontal="left"/>
    </xf>
    <xf numFmtId="0" fontId="6" fillId="0" borderId="0" xfId="0" applyFont="1"/>
    <xf numFmtId="0" fontId="0" fillId="3" borderId="0" xfId="0" applyNumberFormat="1" applyFill="1"/>
    <xf numFmtId="0" fontId="0" fillId="3" borderId="0" xfId="0" applyFill="1"/>
    <xf numFmtId="164" fontId="0" fillId="3" borderId="0" xfId="0" applyNumberFormat="1" applyFill="1"/>
    <xf numFmtId="0" fontId="7" fillId="4" borderId="2" xfId="1"/>
    <xf numFmtId="0" fontId="8" fillId="5" borderId="3" xfId="2"/>
    <xf numFmtId="0" fontId="0" fillId="6" borderId="0" xfId="0" applyFill="1" applyAlignment="1">
      <alignment horizontal="center"/>
    </xf>
    <xf numFmtId="0" fontId="0" fillId="3" borderId="0" xfId="0" applyFill="1" applyAlignment="1">
      <alignment horizontal="center"/>
    </xf>
    <xf numFmtId="0" fontId="9" fillId="0" borderId="0" xfId="0" applyFont="1"/>
    <xf numFmtId="0" fontId="10" fillId="0" borderId="0" xfId="0" applyFont="1"/>
    <xf numFmtId="0" fontId="6" fillId="0" borderId="0" xfId="0" applyFont="1" applyAlignment="1">
      <alignment wrapText="1"/>
    </xf>
    <xf numFmtId="0" fontId="6" fillId="0" borderId="0" xfId="0" applyFont="1" applyAlignment="1">
      <alignment vertical="top"/>
    </xf>
    <xf numFmtId="0" fontId="6" fillId="0" borderId="0" xfId="0" applyFont="1" applyAlignment="1">
      <alignment vertical="top" wrapText="1"/>
    </xf>
    <xf numFmtId="0" fontId="0" fillId="0" borderId="0" xfId="0" applyFill="1" applyAlignment="1">
      <alignment horizontal="center"/>
    </xf>
    <xf numFmtId="0" fontId="7" fillId="4" borderId="2" xfId="1" applyAlignment="1">
      <alignment horizontal="right"/>
    </xf>
    <xf numFmtId="0" fontId="1" fillId="0" borderId="0" xfId="0" applyFont="1" applyAlignment="1">
      <alignment vertical="top"/>
    </xf>
    <xf numFmtId="0" fontId="1" fillId="0" borderId="0" xfId="0" applyFont="1" applyAlignment="1">
      <alignment wrapText="1"/>
    </xf>
    <xf numFmtId="0" fontId="0" fillId="0" borderId="0" xfId="0" quotePrefix="1"/>
    <xf numFmtId="0" fontId="1" fillId="0" borderId="0" xfId="0" applyFont="1" applyAlignment="1">
      <alignment vertical="top" wrapText="1"/>
    </xf>
    <xf numFmtId="2" fontId="0" fillId="3" borderId="0" xfId="0" applyNumberFormat="1" applyFill="1" applyAlignment="1">
      <alignment horizontal="center"/>
    </xf>
    <xf numFmtId="1" fontId="0" fillId="3" borderId="0" xfId="0" applyNumberFormat="1" applyFill="1" applyAlignment="1">
      <alignment horizontal="center"/>
    </xf>
    <xf numFmtId="0" fontId="9" fillId="0" borderId="0" xfId="0" applyFont="1" applyFill="1"/>
    <xf numFmtId="0" fontId="0" fillId="0" borderId="0" xfId="0" applyFill="1"/>
    <xf numFmtId="0" fontId="0" fillId="8" borderId="0" xfId="0" applyFill="1" applyAlignment="1">
      <alignment vertical="top" wrapText="1"/>
    </xf>
    <xf numFmtId="0" fontId="0" fillId="7" borderId="0" xfId="0" applyFill="1" applyAlignment="1">
      <alignment vertical="top" wrapText="1"/>
    </xf>
    <xf numFmtId="0" fontId="0" fillId="0" borderId="0" xfId="0" applyAlignment="1">
      <alignment vertical="top"/>
    </xf>
    <xf numFmtId="0" fontId="0" fillId="3" borderId="0" xfId="0" applyFill="1" applyAlignment="1">
      <alignment vertical="top"/>
    </xf>
    <xf numFmtId="0" fontId="11" fillId="2" borderId="0" xfId="0" applyFont="1" applyFill="1" applyAlignment="1">
      <alignment wrapText="1"/>
    </xf>
    <xf numFmtId="0" fontId="11" fillId="0" borderId="0" xfId="0" applyFont="1" applyFill="1" applyAlignment="1">
      <alignment wrapText="1"/>
    </xf>
    <xf numFmtId="0" fontId="0" fillId="7" borderId="0" xfId="0" applyFill="1"/>
    <xf numFmtId="165" fontId="0" fillId="7" borderId="0" xfId="0" applyNumberFormat="1" applyFill="1"/>
    <xf numFmtId="164" fontId="0" fillId="7" borderId="0" xfId="0" applyNumberFormat="1" applyFill="1"/>
    <xf numFmtId="164" fontId="0" fillId="0" borderId="0" xfId="0" applyNumberFormat="1" applyFill="1"/>
    <xf numFmtId="164" fontId="0" fillId="9" borderId="0" xfId="0" applyNumberFormat="1" applyFill="1"/>
    <xf numFmtId="11" fontId="0" fillId="9" borderId="0" xfId="0" applyNumberFormat="1" applyFill="1"/>
    <xf numFmtId="0" fontId="2" fillId="0" borderId="0" xfId="0" applyFont="1" applyFill="1" applyBorder="1" applyAlignment="1">
      <alignment horizontal="left"/>
    </xf>
    <xf numFmtId="165" fontId="0" fillId="9" borderId="0" xfId="0" applyNumberFormat="1" applyFill="1"/>
    <xf numFmtId="165" fontId="0" fillId="0" borderId="0" xfId="0" applyNumberFormat="1"/>
    <xf numFmtId="0" fontId="1" fillId="0" borderId="0" xfId="0" applyFont="1" applyAlignment="1">
      <alignment horizontal="left" vertical="top" wrapText="1"/>
    </xf>
    <xf numFmtId="0" fontId="1" fillId="0" borderId="0" xfId="0" applyFont="1"/>
    <xf numFmtId="0" fontId="3" fillId="0" borderId="0" xfId="0" applyFont="1" applyAlignment="1">
      <alignment horizontal="left" vertical="top" wrapText="1"/>
    </xf>
  </cellXfs>
  <cellStyles count="4">
    <cellStyle name="Entrada" xfId="1" builtinId="20"/>
    <cellStyle name="Normal" xfId="0" builtinId="0"/>
    <cellStyle name="Normal 2" xfId="3" xr:uid="{2D409E80-94B7-4113-BD19-F4D0B37EE06E}"/>
    <cellStyle name="Saída" xfId="2" builtinId="21"/>
  </cellStyles>
  <dxfs count="0"/>
  <tableStyles count="1" defaultTableStyle="TableStyleMedium2" defaultPivotStyle="PivotStyleLight16">
    <tableStyle name="Invisible" pivot="0" table="0" count="0" xr9:uid="{EAB1178B-3905-417C-9B4C-68A3774C072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microsoft.com/office/2017/06/relationships/rdRichValueStructure" Target="richData/rdrichvaluestructure.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Excel\Bons%20Add-In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s>
    <definedNames>
      <definedName name="RESHAPE"/>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2</v>
    <v>2</v>
    <v>19</v>
  </rv>
  <rv s="0">
    <v>2</v>
    <v>5</v>
    <v>19</v>
  </rv>
  <rv s="0">
    <v>2</v>
    <v>4</v>
    <v>19</v>
  </rv>
  <rv s="0">
    <v>2</v>
    <v>3</v>
    <v>19</v>
  </rv>
  <rv s="0">
    <v>2</v>
    <v>1</v>
    <v>19</v>
  </rv>
</rvData>
</file>

<file path=xl/richData/rdrichvaluestructure.xml><?xml version="1.0" encoding="utf-8"?>
<rvStructures xmlns="http://schemas.microsoft.com/office/spreadsheetml/2017/richdata" count="1">
  <s t="_error">
    <k n="errorType" t="i"/>
    <k n="argument" t="s"/>
    <k n="subType" t="i"/>
  </s>
</rvStructure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0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4794065-FD69-45EC-974B-6C48C1D93FA4}">
  <we:reference id="wa200003696" version="1.0.0.0" store="en-US" storeType="OMEX"/>
  <we:alternateReferences>
    <we:reference id="wa200003696" version="1.0.0.0"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1965-C276-4C4D-805E-36C4D53F123D}">
  <dimension ref="A1:M63"/>
  <sheetViews>
    <sheetView showGridLines="0" tabSelected="1" workbookViewId="0"/>
  </sheetViews>
  <sheetFormatPr defaultColWidth="8.85546875" defaultRowHeight="15" x14ac:dyDescent="0.25"/>
  <cols>
    <col min="1" max="3" width="8" customWidth="1"/>
    <col min="6" max="6" width="60.85546875" customWidth="1"/>
    <col min="7" max="7" width="22.42578125" customWidth="1"/>
    <col min="8" max="8" width="59.28515625" customWidth="1"/>
    <col min="9" max="9" width="36" customWidth="1"/>
    <col min="10" max="12" width="10.7109375" customWidth="1"/>
    <col min="13" max="17" width="12" bestFit="1" customWidth="1"/>
  </cols>
  <sheetData>
    <row r="1" spans="1:13" ht="23.25" x14ac:dyDescent="0.35">
      <c r="A1" s="4" t="s">
        <v>14</v>
      </c>
    </row>
    <row r="2" spans="1:13" ht="21" x14ac:dyDescent="0.35">
      <c r="A2" s="3" t="s">
        <v>0</v>
      </c>
    </row>
    <row r="3" spans="1:13" s="9" customFormat="1" ht="15.75" x14ac:dyDescent="0.25">
      <c r="A3" s="9" t="s">
        <v>11</v>
      </c>
    </row>
    <row r="4" spans="1:13" s="9" customFormat="1" ht="15.75" x14ac:dyDescent="0.25">
      <c r="A4" s="48" t="s">
        <v>168</v>
      </c>
    </row>
    <row r="5" spans="1:13" s="9" customFormat="1" ht="15.75" x14ac:dyDescent="0.25">
      <c r="A5" s="9" t="s">
        <v>12</v>
      </c>
    </row>
    <row r="6" spans="1:13" s="9" customFormat="1" ht="51" customHeight="1" x14ac:dyDescent="0.25">
      <c r="A6" s="47" t="s">
        <v>157</v>
      </c>
      <c r="B6" s="47"/>
      <c r="C6" s="47"/>
      <c r="D6" s="47"/>
      <c r="E6" s="47"/>
      <c r="F6" s="47"/>
    </row>
    <row r="7" spans="1:13" s="9" customFormat="1" ht="15.75" x14ac:dyDescent="0.25"/>
    <row r="8" spans="1:13" s="9" customFormat="1" ht="50.25" customHeight="1" x14ac:dyDescent="0.25">
      <c r="A8" s="49" t="s">
        <v>169</v>
      </c>
      <c r="B8" s="49"/>
      <c r="C8" s="49"/>
      <c r="D8" s="49"/>
      <c r="E8" s="49"/>
      <c r="F8" s="49"/>
      <c r="G8" s="49"/>
      <c r="H8" s="49"/>
      <c r="I8" s="49"/>
    </row>
    <row r="10" spans="1:13" ht="46.5" x14ac:dyDescent="0.35">
      <c r="B10" s="3" t="s">
        <v>103</v>
      </c>
      <c r="F10" s="1" t="s">
        <v>17</v>
      </c>
      <c r="G10" s="1" t="s">
        <v>82</v>
      </c>
      <c r="H10" s="1" t="s">
        <v>84</v>
      </c>
      <c r="I10" s="36" t="s">
        <v>141</v>
      </c>
      <c r="J10" s="37"/>
      <c r="K10" s="37"/>
      <c r="L10" s="37"/>
      <c r="M10" s="31"/>
    </row>
    <row r="11" spans="1:13" x14ac:dyDescent="0.25">
      <c r="B11" s="34" t="s">
        <v>101</v>
      </c>
      <c r="F11" s="32" t="s">
        <v>120</v>
      </c>
      <c r="G11" s="35"/>
      <c r="H11" s="33"/>
      <c r="I11" t="e" cm="1" vm="1">
        <f t="array" ref="I11">M()</f>
        <v>#VALUE!</v>
      </c>
    </row>
    <row r="12" spans="1:13" x14ac:dyDescent="0.25">
      <c r="B12" s="34" t="s">
        <v>50</v>
      </c>
      <c r="F12" s="32" t="s">
        <v>119</v>
      </c>
      <c r="G12" s="35"/>
      <c r="H12" s="33"/>
      <c r="I12" t="e" cm="1" vm="2">
        <f t="array" ref="I12">SLICE()</f>
        <v>#VALUE!</v>
      </c>
    </row>
    <row r="13" spans="1:13" x14ac:dyDescent="0.25">
      <c r="B13" s="34" t="s">
        <v>80</v>
      </c>
      <c r="F13" s="32" t="s">
        <v>162</v>
      </c>
      <c r="G13" s="35" t="s">
        <v>80</v>
      </c>
      <c r="H13" s="33" t="s">
        <v>85</v>
      </c>
      <c r="I13" t="e" cm="1" vm="1">
        <f t="array" ref="I13">VERTCAT()</f>
        <v>#VALUE!</v>
      </c>
    </row>
    <row r="14" spans="1:13" x14ac:dyDescent="0.25">
      <c r="B14" s="34" t="s">
        <v>81</v>
      </c>
      <c r="F14" s="32" t="s">
        <v>163</v>
      </c>
      <c r="G14" s="35" t="s">
        <v>81</v>
      </c>
      <c r="H14" s="33" t="s">
        <v>86</v>
      </c>
      <c r="I14" t="e" cm="1" vm="1">
        <f t="array" ref="I14">HORZCAT()</f>
        <v>#VALUE!</v>
      </c>
    </row>
    <row r="15" spans="1:13" x14ac:dyDescent="0.25">
      <c r="B15" s="34" t="s">
        <v>42</v>
      </c>
      <c r="F15" s="32" t="s">
        <v>140</v>
      </c>
      <c r="G15" s="35" t="s">
        <v>87</v>
      </c>
      <c r="H15" s="33"/>
      <c r="I15" t="e" cm="1" vm="1">
        <f t="array" ref="I15">VEC()</f>
        <v>#VALUE!</v>
      </c>
    </row>
    <row r="16" spans="1:13" x14ac:dyDescent="0.25">
      <c r="B16" s="34" t="s">
        <v>73</v>
      </c>
      <c r="F16" s="32" t="s">
        <v>121</v>
      </c>
      <c r="G16" s="35"/>
      <c r="H16" s="33"/>
      <c r="I16" t="e" cm="1" vm="3">
        <f t="array" aca="1" ref="I16" ca="1">SAMPLE()</f>
        <v>#VALUE!</v>
      </c>
    </row>
    <row r="17" spans="2:9" x14ac:dyDescent="0.25">
      <c r="B17" s="34" t="s">
        <v>88</v>
      </c>
      <c r="F17" s="32" t="s">
        <v>70</v>
      </c>
      <c r="G17" s="35" t="s">
        <v>83</v>
      </c>
      <c r="H17" s="33"/>
      <c r="I17" t="e" cm="1" vm="4">
        <f t="array" ref="I17">NOZERO()</f>
        <v>#VALUE!</v>
      </c>
    </row>
    <row r="20" spans="2:9" ht="21" x14ac:dyDescent="0.35">
      <c r="B20" s="3" t="s">
        <v>104</v>
      </c>
    </row>
    <row r="21" spans="2:9" x14ac:dyDescent="0.25">
      <c r="B21" s="34" t="s">
        <v>15</v>
      </c>
      <c r="F21" s="32" t="str" cm="1">
        <f t="array" aca="1" ref="F21" ca="1">INDIRECT(B21&amp;"!A2")</f>
        <v>Returns an identity matrix</v>
      </c>
      <c r="G21" s="35" t="s">
        <v>15</v>
      </c>
      <c r="H21" s="33"/>
      <c r="I21" t="e" cm="1" vm="1">
        <f t="array" ref="I21">EYE()</f>
        <v>#VALUE!</v>
      </c>
    </row>
    <row r="22" spans="2:9" x14ac:dyDescent="0.25">
      <c r="B22" s="34" t="s">
        <v>24</v>
      </c>
      <c r="F22" s="32" t="str" cm="1">
        <f t="array" aca="1" ref="F22" ca="1">INDIRECT(B22&amp;"!A2")</f>
        <v>Returns a matrix of zeros</v>
      </c>
      <c r="G22" s="35" t="s">
        <v>24</v>
      </c>
      <c r="H22" s="33"/>
      <c r="I22" t="e" cm="1" vm="1">
        <f t="array" ref="I22">ZEROS()</f>
        <v>#VALUE!</v>
      </c>
    </row>
    <row r="23" spans="2:9" x14ac:dyDescent="0.25">
      <c r="B23" s="34" t="s">
        <v>33</v>
      </c>
      <c r="F23" s="32" t="str" cm="1">
        <f t="array" aca="1" ref="F23" ca="1">INDIRECT(B23&amp;"!A2")</f>
        <v>Returns a matrix of ones</v>
      </c>
      <c r="G23" s="35" t="s">
        <v>33</v>
      </c>
      <c r="H23" s="33"/>
      <c r="I23" t="e" cm="1" vm="1">
        <f t="array" ref="I23">ONES()</f>
        <v>#VALUE!</v>
      </c>
    </row>
    <row r="24" spans="2:9" x14ac:dyDescent="0.25">
      <c r="B24" s="34" t="s">
        <v>21</v>
      </c>
      <c r="F24" s="32" t="str" cm="1">
        <f t="array" aca="1" ref="F24" ca="1">INDIRECT(B24&amp;"!A2")</f>
        <v>Returns the diagonal of a matrix</v>
      </c>
      <c r="G24" s="35" t="s">
        <v>21</v>
      </c>
      <c r="H24" s="33"/>
      <c r="I24" t="e" cm="1" vm="1">
        <f t="array" ref="I24">DIAG()</f>
        <v>#VALUE!</v>
      </c>
    </row>
    <row r="25" spans="2:9" x14ac:dyDescent="0.25">
      <c r="B25" s="34" t="s">
        <v>31</v>
      </c>
      <c r="F25" s="32" t="str" cm="1">
        <f t="array" aca="1" ref="F25" ca="1">INDIRECT(B25&amp;"!A2")</f>
        <v>Returns the lower triangular part of a matrix</v>
      </c>
      <c r="G25" s="35" t="s">
        <v>31</v>
      </c>
      <c r="H25" s="33"/>
      <c r="I25" t="e" cm="1" vm="1">
        <f t="array" ref="I25">TRIL()</f>
        <v>#VALUE!</v>
      </c>
    </row>
    <row r="26" spans="2:9" x14ac:dyDescent="0.25">
      <c r="B26" s="34" t="s">
        <v>32</v>
      </c>
      <c r="F26" s="32" t="str" cm="1">
        <f t="array" aca="1" ref="F26" ca="1">INDIRECT(B26&amp;"!A2")</f>
        <v>Returns the upper triangular part of a matrix</v>
      </c>
      <c r="G26" s="35" t="s">
        <v>32</v>
      </c>
      <c r="H26" s="33"/>
      <c r="I26" t="e" cm="1" vm="1">
        <f t="array" ref="I26">TRIU()</f>
        <v>#VALUE!</v>
      </c>
    </row>
    <row r="27" spans="2:9" x14ac:dyDescent="0.25">
      <c r="B27" s="34" t="s">
        <v>46</v>
      </c>
      <c r="F27" s="32" t="str" cm="1">
        <f t="array" aca="1" ref="F27" ca="1">INDIRECT(B27&amp;"!A2")</f>
        <v>Flip array left to right</v>
      </c>
      <c r="G27" s="35" t="s">
        <v>46</v>
      </c>
      <c r="H27" s="33"/>
      <c r="I27" t="e" cm="1" vm="5">
        <f t="array" ref="I27">FLIPLR()</f>
        <v>#VALUE!</v>
      </c>
    </row>
    <row r="28" spans="2:9" x14ac:dyDescent="0.25">
      <c r="B28" s="34" t="s">
        <v>48</v>
      </c>
      <c r="F28" s="32" t="str" cm="1">
        <f t="array" aca="1" ref="F28" ca="1">INDIRECT(B28&amp;"!A2")</f>
        <v>Flip array up to down</v>
      </c>
      <c r="G28" s="35" t="s">
        <v>48</v>
      </c>
      <c r="H28" s="33"/>
      <c r="I28" t="e" cm="1" vm="5">
        <f t="array" ref="I28">FLIPUD()</f>
        <v>#VALUE!</v>
      </c>
    </row>
    <row r="29" spans="2:9" x14ac:dyDescent="0.25">
      <c r="B29" s="34" t="s">
        <v>51</v>
      </c>
      <c r="F29" s="32" t="str" cm="1">
        <f t="array" aca="1" ref="F29" ca="1">INDIRECT(B29&amp;"!A2")</f>
        <v>Repeat copies of array</v>
      </c>
      <c r="G29" s="35" t="s">
        <v>51</v>
      </c>
      <c r="H29" s="33"/>
      <c r="I29" t="e" cm="1" vm="4">
        <f t="array" ref="I29">REPMAT()</f>
        <v>#VALUE!</v>
      </c>
    </row>
    <row r="30" spans="2:9" ht="30" x14ac:dyDescent="0.25">
      <c r="B30" s="34" t="s">
        <v>132</v>
      </c>
      <c r="F30" s="32" t="str" cm="1">
        <f t="array" aca="1" ref="F30" ca="1">INDIRECT(B30&amp;"!A2")</f>
        <v>Reshape array</v>
      </c>
      <c r="G30" s="35" t="s">
        <v>132</v>
      </c>
      <c r="H30" s="33" t="s">
        <v>142</v>
      </c>
      <c r="I30" t="e" vm="3">
        <v>#VALUE!</v>
      </c>
    </row>
    <row r="31" spans="2:9" x14ac:dyDescent="0.25">
      <c r="B31" s="34" t="s">
        <v>74</v>
      </c>
      <c r="F31" s="32" t="str" cm="1">
        <f t="array" aca="1" ref="F31" ca="1">INDIRECT(B31&amp;"!A2")</f>
        <v>Create a block diagonal matrix from existing matrices</v>
      </c>
      <c r="G31" s="35" t="s">
        <v>74</v>
      </c>
      <c r="H31" s="33"/>
      <c r="I31" t="e" cm="1" vm="1">
        <f t="array" ref="I31">BLKDIAG()</f>
        <v>#VALUE!</v>
      </c>
    </row>
    <row r="32" spans="2:9" x14ac:dyDescent="0.25">
      <c r="B32" s="34" t="s">
        <v>90</v>
      </c>
      <c r="F32" s="32" t="str" cm="1">
        <f t="array" aca="1" ref="F32" ca="1">INDIRECT(B32&amp;"!A2")</f>
        <v>Determine if all array elements are nonzero or true</v>
      </c>
      <c r="G32" s="35" t="s">
        <v>90</v>
      </c>
      <c r="H32" s="33"/>
      <c r="I32" t="e" cm="1" vm="1">
        <f t="array" ref="I32">ALL()</f>
        <v>#VALUE!</v>
      </c>
    </row>
    <row r="33" spans="2:9" x14ac:dyDescent="0.25">
      <c r="B33" s="34" t="s">
        <v>96</v>
      </c>
      <c r="F33" s="32" t="str" cm="1">
        <f t="array" aca="1" ref="F33" ca="1">INDIRECT(B33&amp;"!A2")</f>
        <v>Determine if any array elements are nonzero</v>
      </c>
      <c r="G33" s="35" t="s">
        <v>96</v>
      </c>
      <c r="H33" s="33"/>
      <c r="I33" t="e" cm="1" vm="1">
        <f t="array" ref="I33">ANY()</f>
        <v>#VALUE!</v>
      </c>
    </row>
    <row r="34" spans="2:9" x14ac:dyDescent="0.25">
      <c r="B34" s="34" t="s">
        <v>127</v>
      </c>
      <c r="F34" s="32" t="str" cm="1">
        <f t="array" aca="1" ref="F34" ca="1">INDIRECT(B34&amp;"!A2")</f>
        <v>Number of nonzero (nor FALSE) matrix elements</v>
      </c>
      <c r="G34" s="35" t="s">
        <v>127</v>
      </c>
      <c r="H34" s="33"/>
      <c r="I34" t="e" cm="1" vm="5">
        <f t="array" ref="I34">NNZ()</f>
        <v>#VALUE!</v>
      </c>
    </row>
    <row r="35" spans="2:9" x14ac:dyDescent="0.25">
      <c r="B35" s="34" t="s">
        <v>110</v>
      </c>
      <c r="F35" s="32" t="str" cm="1">
        <f t="array" aca="1" ref="F35" ca="1">INDIRECT(B35&amp;"!A2")</f>
        <v>Generate linearly spaced vector</v>
      </c>
      <c r="G35" s="35" t="s">
        <v>110</v>
      </c>
      <c r="H35" s="33"/>
      <c r="I35" t="e" cm="1" vm="4">
        <f t="array" ref="I35">LINSPACE()</f>
        <v>#VALUE!</v>
      </c>
    </row>
    <row r="36" spans="2:9" x14ac:dyDescent="0.25">
      <c r="B36" s="34" t="s">
        <v>122</v>
      </c>
      <c r="F36" s="32" t="str" cm="1">
        <f t="array" aca="1" ref="F36" ca="1">INDIRECT(B36&amp;"!A2")</f>
        <v>Length of largest array dimension</v>
      </c>
      <c r="G36" s="35" t="s">
        <v>122</v>
      </c>
      <c r="H36" s="33"/>
      <c r="I36" t="e" cm="1" vm="5">
        <f t="array" ref="I36">LENGTH()</f>
        <v>#VALUE!</v>
      </c>
    </row>
    <row r="37" spans="2:9" x14ac:dyDescent="0.25">
      <c r="B37" s="34" t="s">
        <v>126</v>
      </c>
      <c r="F37" s="32" t="str" cm="1">
        <f t="array" aca="1" ref="F37" ca="1">INDIRECT(B37&amp;"!A2")</f>
        <v>Number of array elements</v>
      </c>
      <c r="G37" s="35" t="s">
        <v>126</v>
      </c>
      <c r="H37" s="33"/>
      <c r="I37" t="e" cm="1" vm="5">
        <f t="array" ref="I37">NUMEL()</f>
        <v>#VALUE!</v>
      </c>
    </row>
    <row r="38" spans="2:9" x14ac:dyDescent="0.25">
      <c r="B38" s="34" t="s">
        <v>148</v>
      </c>
      <c r="F38" s="32" t="str" cm="1">
        <f t="array" aca="1" ref="F38" ca="1">INDIRECT(B38&amp;"!A2")</f>
        <v>Remove rows or columns with missing entries</v>
      </c>
      <c r="G38" s="35" t="s">
        <v>148</v>
      </c>
      <c r="H38" s="33"/>
      <c r="I38" t="e" cm="1" vm="5">
        <f t="array" ref="I38">NUMEL()</f>
        <v>#VALUE!</v>
      </c>
    </row>
    <row r="41" spans="2:9" ht="21" x14ac:dyDescent="0.35">
      <c r="B41" s="3" t="s">
        <v>158</v>
      </c>
    </row>
    <row r="42" spans="2:9" x14ac:dyDescent="0.25">
      <c r="B42" s="34" t="s">
        <v>102</v>
      </c>
      <c r="F42" s="32" t="s">
        <v>143</v>
      </c>
      <c r="G42" s="35" t="s">
        <v>102</v>
      </c>
      <c r="H42" s="33"/>
      <c r="I42" t="e" cm="1" vm="3">
        <f t="array" ref="I42">_xludf.SPLIT()</f>
        <v>#VALUE!</v>
      </c>
    </row>
    <row r="43" spans="2:9" x14ac:dyDescent="0.25">
      <c r="B43" s="34" t="s">
        <v>109</v>
      </c>
      <c r="F43" s="32" t="s">
        <v>144</v>
      </c>
      <c r="G43" s="35"/>
      <c r="H43" s="33"/>
      <c r="I43" t="e" cm="1" vm="5">
        <f t="array" ref="I43">TEXTTOCHAR()</f>
        <v>#VALUE!</v>
      </c>
    </row>
    <row r="46" spans="2:9" ht="21" x14ac:dyDescent="0.35">
      <c r="B46" s="3" t="s">
        <v>105</v>
      </c>
    </row>
    <row r="47" spans="2:9" ht="30" x14ac:dyDescent="0.25">
      <c r="B47" s="34" t="s">
        <v>106</v>
      </c>
      <c r="F47" s="32" t="s">
        <v>145</v>
      </c>
      <c r="G47" s="35"/>
      <c r="H47" s="33"/>
      <c r="I47" t="e" cm="1" vm="1">
        <f t="array" ref="I47">OLS_COEFF()</f>
        <v>#VALUE!</v>
      </c>
    </row>
    <row r="48" spans="2:9" ht="30" x14ac:dyDescent="0.25">
      <c r="B48" s="34" t="s">
        <v>153</v>
      </c>
      <c r="F48" s="32" t="s">
        <v>154</v>
      </c>
      <c r="G48" s="35"/>
      <c r="H48" s="33"/>
      <c r="I48" t="e" cm="1" vm="1">
        <f t="array" ref="I48">OLS_COEFF()</f>
        <v>#VALUE!</v>
      </c>
    </row>
    <row r="49" spans="1:9" ht="30" x14ac:dyDescent="0.25">
      <c r="B49" s="34" t="s">
        <v>155</v>
      </c>
      <c r="F49" s="32" t="s">
        <v>156</v>
      </c>
      <c r="G49" s="35"/>
      <c r="H49" s="33"/>
      <c r="I49" t="e" cm="1" vm="1">
        <f t="array" ref="I49">OLS_COEFF()</f>
        <v>#VALUE!</v>
      </c>
    </row>
    <row r="50" spans="1:9" ht="30" x14ac:dyDescent="0.25">
      <c r="B50" s="34" t="s">
        <v>107</v>
      </c>
      <c r="F50" s="32" t="s">
        <v>146</v>
      </c>
      <c r="G50" s="35"/>
      <c r="H50" s="33"/>
      <c r="I50" t="e" cm="1" vm="4">
        <f t="array" ref="I50">OLS_FITTED()</f>
        <v>#VALUE!</v>
      </c>
    </row>
    <row r="51" spans="1:9" ht="30" x14ac:dyDescent="0.25">
      <c r="B51" s="34" t="s">
        <v>108</v>
      </c>
      <c r="F51" s="32" t="s">
        <v>147</v>
      </c>
      <c r="G51" s="35"/>
      <c r="H51" s="33"/>
      <c r="I51" t="e" cm="1" vm="4">
        <f t="array" ref="I51">OLS_RESIDUALS()</f>
        <v>#VALUE!</v>
      </c>
    </row>
    <row r="53" spans="1:9" ht="18.75" x14ac:dyDescent="0.3">
      <c r="A53" s="17" t="s">
        <v>60</v>
      </c>
    </row>
    <row r="55" spans="1:9" x14ac:dyDescent="0.25">
      <c r="A55" t="s">
        <v>61</v>
      </c>
    </row>
    <row r="56" spans="1:9" x14ac:dyDescent="0.25">
      <c r="A56" t="s">
        <v>64</v>
      </c>
    </row>
    <row r="58" spans="1:9" x14ac:dyDescent="0.25">
      <c r="A58" t="s">
        <v>62</v>
      </c>
    </row>
    <row r="59" spans="1:9" x14ac:dyDescent="0.25">
      <c r="A59" t="s">
        <v>63</v>
      </c>
    </row>
    <row r="60" spans="1:9" x14ac:dyDescent="0.25">
      <c r="A60" t="s">
        <v>164</v>
      </c>
    </row>
    <row r="61" spans="1:9" x14ac:dyDescent="0.25">
      <c r="A61" t="s">
        <v>166</v>
      </c>
    </row>
    <row r="62" spans="1:9" x14ac:dyDescent="0.25">
      <c r="A62" t="s">
        <v>167</v>
      </c>
    </row>
    <row r="63" spans="1:9" x14ac:dyDescent="0.25">
      <c r="A63" t="s">
        <v>165</v>
      </c>
    </row>
  </sheetData>
  <mergeCells count="2">
    <mergeCell ref="A6:F6"/>
    <mergeCell ref="A8:I8"/>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23F5C-C4F5-4E87-B96E-C1138A322570}">
  <sheetPr codeName="Planilha1">
    <tabColor theme="9" tint="0.59999389629810485"/>
  </sheetPr>
  <dimension ref="A1:AK32"/>
  <sheetViews>
    <sheetView showGridLines="0" workbookViewId="0"/>
  </sheetViews>
  <sheetFormatPr defaultColWidth="8.85546875" defaultRowHeight="15" x14ac:dyDescent="0.25"/>
  <cols>
    <col min="1" max="3" width="8" customWidth="1"/>
    <col min="7" max="7" width="3.7109375" customWidth="1"/>
    <col min="8" max="9" width="11.42578125" customWidth="1"/>
    <col min="10" max="10" width="10" customWidth="1"/>
    <col min="13" max="13" width="3.7109375" customWidth="1"/>
    <col min="14" max="15" width="11.42578125" customWidth="1"/>
    <col min="16" max="16" width="10" customWidth="1"/>
    <col min="19" max="19" width="3.7109375" customWidth="1"/>
    <col min="23" max="23" width="2.7109375" customWidth="1"/>
    <col min="27" max="27" width="6.42578125" customWidth="1"/>
    <col min="31" max="31" width="6.42578125" customWidth="1"/>
    <col min="35" max="35" width="6.42578125" customWidth="1"/>
  </cols>
  <sheetData>
    <row r="1" spans="1:37" ht="23.25" x14ac:dyDescent="0.35">
      <c r="A1" s="4" t="s">
        <v>72</v>
      </c>
    </row>
    <row r="3" spans="1:37" x14ac:dyDescent="0.25">
      <c r="E3" s="7" t="s">
        <v>7</v>
      </c>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row>
    <row r="4" spans="1:37" x14ac:dyDescent="0.25">
      <c r="A4" s="1" t="s">
        <v>4</v>
      </c>
      <c r="E4" s="1" t="s">
        <v>5</v>
      </c>
      <c r="F4" s="1"/>
      <c r="G4" s="1"/>
      <c r="H4" s="1" t="s">
        <v>6</v>
      </c>
      <c r="I4" s="1"/>
      <c r="J4" s="1"/>
      <c r="K4" s="1" t="s">
        <v>99</v>
      </c>
      <c r="L4" s="1"/>
      <c r="M4" s="1"/>
      <c r="N4" s="1" t="s">
        <v>100</v>
      </c>
      <c r="O4" s="1"/>
      <c r="P4" s="1"/>
      <c r="Q4" s="1" t="s">
        <v>81</v>
      </c>
      <c r="R4" s="1"/>
      <c r="S4" s="1"/>
      <c r="T4" s="1" t="s">
        <v>80</v>
      </c>
      <c r="U4" s="1"/>
      <c r="V4" s="1"/>
      <c r="X4" s="1" t="s">
        <v>117</v>
      </c>
      <c r="AB4" s="1" t="s">
        <v>118</v>
      </c>
      <c r="AF4" s="1" t="s">
        <v>102</v>
      </c>
      <c r="AJ4" s="1" t="s">
        <v>109</v>
      </c>
    </row>
    <row r="5" spans="1:37" x14ac:dyDescent="0.25">
      <c r="A5" s="5" t="s">
        <v>1</v>
      </c>
      <c r="B5" s="5" t="s">
        <v>2</v>
      </c>
      <c r="C5" s="5" t="s">
        <v>3</v>
      </c>
      <c r="E5" s="5" t="s">
        <v>1</v>
      </c>
      <c r="F5" s="5" t="s">
        <v>2</v>
      </c>
      <c r="H5" s="5" t="s">
        <v>1</v>
      </c>
      <c r="I5" s="5" t="s">
        <v>2</v>
      </c>
      <c r="K5" s="5" t="s">
        <v>1</v>
      </c>
      <c r="L5" s="5" t="s">
        <v>2</v>
      </c>
      <c r="N5" s="5" t="s">
        <v>1</v>
      </c>
      <c r="O5" s="5" t="s">
        <v>2</v>
      </c>
      <c r="Q5" s="8" t="s">
        <v>9</v>
      </c>
      <c r="R5" s="8"/>
      <c r="T5" s="8" t="s">
        <v>10</v>
      </c>
      <c r="U5" s="5"/>
      <c r="V5" s="5"/>
      <c r="X5" s="8"/>
      <c r="Y5" s="5"/>
      <c r="Z5" s="5"/>
      <c r="AB5" s="8"/>
      <c r="AC5" s="5"/>
      <c r="AD5" s="5"/>
      <c r="AF5" s="8"/>
      <c r="AG5" s="5"/>
      <c r="AH5" s="5"/>
      <c r="AJ5" s="8"/>
      <c r="AK5" s="5"/>
    </row>
    <row r="6" spans="1:37" x14ac:dyDescent="0.25">
      <c r="A6" s="10">
        <v>1</v>
      </c>
      <c r="B6" s="11">
        <v>100</v>
      </c>
      <c r="C6" s="11">
        <v>1000</v>
      </c>
      <c r="E6" cm="1">
        <f t="array" ref="E6:F8">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)($A$6:$C$17,2,4,1,2)</f>
        <v>2</v>
      </c>
      <c r="F6">
        <v>200</v>
      </c>
      <c r="H6" cm="1">
        <f t="array" ref="H6:I16">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)($A$6:$C$17,2,,1,2)</f>
        <v>2</v>
      </c>
      <c r="I6">
        <v>200</v>
      </c>
      <c r="K6" cm="1">
        <f t="array" ref="K6:L8">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)($A$6:$C$17,"[2:4,1:2]")</f>
        <v>2</v>
      </c>
      <c r="L6">
        <v>200</v>
      </c>
      <c r="N6" cm="1">
        <f t="array" ref="N6:O16">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)($A$6:$C$17,"[2:,1:2]")</f>
        <v>2</v>
      </c>
      <c r="O6">
        <v>200</v>
      </c>
      <c r="Q6" cm="1">
        <f t="array" ref="Q6:R11">_xlfn.LAMBDA(_xlpm.matrixA,_xlpm.matrixB,
_xlfn.LET(
_xlpm.DataA, _xlpm.matrixA,
_xlpm.DataB, _xlpm.matrixB,
_xlpm.NumCols, COLUMNS(_xlpm.DataA),
_xlpm.RowsA, ROWS(_xlpm.DataA),
_xlpm.RowsB, ROWS(_xlpm.DataB),
_xlpm.SeqCol, _xlfn.SEQUENCE( _xlpm.RowsA + _xlpm.RowsB ),
_xlpm.SeqRow, _xlfn.SEQUENCE( 1, _xlpm.NumCols),
IF( _xlpm.SeqCol &lt;= _xlpm.RowsA, INDEX( _xlpm.DataA, _xlpm.SeqCol, _xlpm.SeqRow ), INDEX( _xlpm.DataB, _xlpm.SeqCol - _xlpm.RowsA, _xlpm.SeqRow ) ))
)(A6:B8,A15:B17)</f>
        <v>1</v>
      </c>
      <c r="R6">
        <v>100</v>
      </c>
      <c r="T6" cm="1">
        <f t="array" ref="T6:V11">_xlfn.LAMBDA(_xlpm.matrixA,_xlpm.matrixB,
_xlfn.LET(
_xlpm.DataC, _xlpm.matrixA,
_xlpm.DataD, _xlpm.matrixB,
_xlpm.ColsC, COLUMNS(_xlpm.DataC),
_xlpm.ColsD, COLUMNS(_xlpm.DataD),
_xlpm.NumRows, ROWS(_xlpm.DataC),
_xlpm.SeqCol, _xlfn.SEQUENCE( _xlpm.NumRows ),
_xlpm.SeqRow, _xlfn.SEQUENCE(1, _xlpm.ColsC + _xlpm.ColsD),
IF( _xlpm.SeqRow &lt;= _xlpm.ColsC, INDEX( _xlpm.DataC, _xlpm.SeqCol,_xlpm.SeqRow), INDEX( _xlpm.DataD, _xlpm.SeqCol, _xlpm.SeqRow-_xlpm.ColsC ) ) )
)(A6:B11,C12:C17)</f>
        <v>1</v>
      </c>
      <c r="U6">
        <v>100</v>
      </c>
      <c r="V6">
        <v>7000</v>
      </c>
      <c r="X6" cm="1">
        <f t="array" aca="1" ref="X6:Z10" ca="1">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))(A6:C17,5,)</f>
        <v>2</v>
      </c>
      <c r="Y6">
        <f ca="1"/>
        <v>200</v>
      </c>
      <c r="Z6">
        <f ca="1"/>
        <v>2000</v>
      </c>
      <c r="AB6" cm="1">
        <f t="array" aca="1" ref="AB6:AC17" ca="1">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))($A$6:$C$17,2,2,TRUE)</f>
        <v>1</v>
      </c>
      <c r="AC6">
        <f ca="1"/>
        <v>1</v>
      </c>
      <c r="AF6" t="str" cm="1">
        <f t="array" ref="AF6:AH6">_xlfn.LAMBDA(_xlpm.txt,_xlpm.delim,_xlop.n,_xlop.list, _xlfn.LET(_xlpm.p,IFERROR(FIND(_xlpm.delim,_xlpm.txt),0), _xlpm.list,IF(_xlfn.ISOMITTED(_xlpm.list), {""}, _xlpm.list), IF(_xlpm.p,_xludf.SPLIT(MID(_xlpm.txt,_xlpm.p+1,99),_xlpm.delim,_xlpm.n+1, IF(_xlfn.SEQUENCE(1,_xlpm.n+1)&lt;_xlpm.n+1,_xlpm.list,LEFT(_xlpm.txt,_xlpm.p-1))),IF(_xlpm.n=0,_xlpm.txt,IF(_xlfn.SEQUENCE(1,_xlpm.n+1)&lt;_xlpm.n+1,_xlpm.list,_xlpm.txt)) )))("A-B-C","-")</f>
        <v>A</v>
      </c>
      <c r="AG6" t="str">
        <v>B</v>
      </c>
      <c r="AH6" t="str">
        <v>C</v>
      </c>
      <c r="AJ6" t="str" cm="1">
        <f t="array" ref="AJ6:AJ11">_xlfn.LAMBDA(_xlpm.txt,MID(_xlpm.txt,_xlfn.SEQUENCE(LEN(_xlpm.txt)),1))("ABCDEF")</f>
        <v>A</v>
      </c>
    </row>
    <row r="7" spans="1:37" x14ac:dyDescent="0.25">
      <c r="A7" s="10">
        <v>2</v>
      </c>
      <c r="B7" s="11">
        <v>200</v>
      </c>
      <c r="C7" s="11">
        <v>2000</v>
      </c>
      <c r="E7">
        <v>3</v>
      </c>
      <c r="F7">
        <v>300</v>
      </c>
      <c r="H7">
        <v>3</v>
      </c>
      <c r="I7">
        <v>300</v>
      </c>
      <c r="K7">
        <v>3</v>
      </c>
      <c r="L7">
        <v>300</v>
      </c>
      <c r="N7">
        <v>3</v>
      </c>
      <c r="O7">
        <v>300</v>
      </c>
      <c r="Q7">
        <v>2</v>
      </c>
      <c r="R7">
        <v>200</v>
      </c>
      <c r="T7">
        <v>2</v>
      </c>
      <c r="U7">
        <v>200</v>
      </c>
      <c r="V7">
        <v>8000</v>
      </c>
      <c r="X7">
        <f ca="1"/>
        <v>11</v>
      </c>
      <c r="Y7">
        <f ca="1"/>
        <v>1100</v>
      </c>
      <c r="Z7">
        <f ca="1"/>
        <v>11000</v>
      </c>
      <c r="AB7">
        <f ca="1"/>
        <v>2</v>
      </c>
      <c r="AC7">
        <f ca="1"/>
        <v>2</v>
      </c>
      <c r="AJ7" t="str">
        <v>B</v>
      </c>
    </row>
    <row r="8" spans="1:37" x14ac:dyDescent="0.25">
      <c r="A8" s="10">
        <v>3</v>
      </c>
      <c r="B8" s="11">
        <v>300</v>
      </c>
      <c r="C8" s="11">
        <v>3000</v>
      </c>
      <c r="E8">
        <v>4</v>
      </c>
      <c r="F8">
        <v>400</v>
      </c>
      <c r="H8">
        <v>4</v>
      </c>
      <c r="I8">
        <v>400</v>
      </c>
      <c r="K8">
        <v>4</v>
      </c>
      <c r="L8">
        <v>400</v>
      </c>
      <c r="N8">
        <v>4</v>
      </c>
      <c r="O8">
        <v>400</v>
      </c>
      <c r="Q8">
        <v>3</v>
      </c>
      <c r="R8">
        <v>300</v>
      </c>
      <c r="T8">
        <v>3</v>
      </c>
      <c r="U8">
        <v>300</v>
      </c>
      <c r="V8">
        <v>9000</v>
      </c>
      <c r="X8">
        <f ca="1"/>
        <v>8</v>
      </c>
      <c r="Y8">
        <f ca="1"/>
        <v>800</v>
      </c>
      <c r="Z8">
        <f ca="1"/>
        <v>8000</v>
      </c>
      <c r="AB8">
        <f ca="1"/>
        <v>3</v>
      </c>
      <c r="AC8">
        <f ca="1"/>
        <v>3</v>
      </c>
      <c r="AJ8" t="str">
        <v>C</v>
      </c>
    </row>
    <row r="9" spans="1:37" x14ac:dyDescent="0.25">
      <c r="A9" s="10">
        <v>4</v>
      </c>
      <c r="B9" s="11">
        <v>400</v>
      </c>
      <c r="C9" s="11">
        <v>4000</v>
      </c>
      <c r="H9">
        <v>5</v>
      </c>
      <c r="I9">
        <v>500</v>
      </c>
      <c r="N9">
        <v>5</v>
      </c>
      <c r="O9">
        <v>500</v>
      </c>
      <c r="Q9">
        <v>10</v>
      </c>
      <c r="R9">
        <v>1000</v>
      </c>
      <c r="T9">
        <v>4</v>
      </c>
      <c r="U9">
        <v>400</v>
      </c>
      <c r="V9">
        <v>10000</v>
      </c>
      <c r="X9">
        <f ca="1"/>
        <v>3</v>
      </c>
      <c r="Y9">
        <f ca="1"/>
        <v>300</v>
      </c>
      <c r="Z9">
        <f ca="1"/>
        <v>3000</v>
      </c>
      <c r="AB9">
        <f ca="1"/>
        <v>4</v>
      </c>
      <c r="AC9">
        <f ca="1"/>
        <v>4</v>
      </c>
      <c r="AJ9" t="str">
        <v>D</v>
      </c>
    </row>
    <row r="10" spans="1:37" x14ac:dyDescent="0.25">
      <c r="A10" s="10">
        <v>5</v>
      </c>
      <c r="B10" s="11">
        <v>500</v>
      </c>
      <c r="C10" s="11">
        <v>5000</v>
      </c>
      <c r="H10">
        <v>6</v>
      </c>
      <c r="I10">
        <v>600</v>
      </c>
      <c r="N10">
        <v>6</v>
      </c>
      <c r="O10">
        <v>600</v>
      </c>
      <c r="Q10">
        <v>11</v>
      </c>
      <c r="R10">
        <v>1100</v>
      </c>
      <c r="T10">
        <v>5</v>
      </c>
      <c r="U10">
        <v>500</v>
      </c>
      <c r="V10">
        <v>11000</v>
      </c>
      <c r="X10">
        <f ca="1"/>
        <v>6</v>
      </c>
      <c r="Y10">
        <f ca="1"/>
        <v>600</v>
      </c>
      <c r="Z10">
        <f ca="1"/>
        <v>6000</v>
      </c>
      <c r="AB10">
        <f ca="1"/>
        <v>5</v>
      </c>
      <c r="AC10">
        <f ca="1"/>
        <v>5</v>
      </c>
      <c r="AJ10" t="str">
        <v>E</v>
      </c>
    </row>
    <row r="11" spans="1:37" x14ac:dyDescent="0.25">
      <c r="A11" s="10">
        <v>6</v>
      </c>
      <c r="B11" s="11">
        <v>600</v>
      </c>
      <c r="C11" s="11">
        <v>6000</v>
      </c>
      <c r="H11">
        <v>7</v>
      </c>
      <c r="I11">
        <v>700</v>
      </c>
      <c r="N11">
        <v>7</v>
      </c>
      <c r="O11">
        <v>700</v>
      </c>
      <c r="Q11">
        <v>12</v>
      </c>
      <c r="R11">
        <v>1200</v>
      </c>
      <c r="T11">
        <v>6</v>
      </c>
      <c r="U11">
        <v>600</v>
      </c>
      <c r="V11">
        <v>12000</v>
      </c>
      <c r="AB11">
        <f ca="1"/>
        <v>6</v>
      </c>
      <c r="AC11">
        <f ca="1"/>
        <v>6</v>
      </c>
      <c r="AJ11" t="str">
        <v>F</v>
      </c>
    </row>
    <row r="12" spans="1:37" x14ac:dyDescent="0.25">
      <c r="A12" s="10">
        <v>7</v>
      </c>
      <c r="B12" s="11">
        <v>700</v>
      </c>
      <c r="C12" s="11">
        <v>7000</v>
      </c>
      <c r="H12">
        <v>8</v>
      </c>
      <c r="I12">
        <v>800</v>
      </c>
      <c r="N12">
        <v>8</v>
      </c>
      <c r="O12">
        <v>800</v>
      </c>
      <c r="AB12">
        <f ca="1"/>
        <v>7</v>
      </c>
      <c r="AC12">
        <f ca="1"/>
        <v>7</v>
      </c>
    </row>
    <row r="13" spans="1:37" x14ac:dyDescent="0.25">
      <c r="A13" s="10">
        <v>8</v>
      </c>
      <c r="B13" s="11">
        <v>800</v>
      </c>
      <c r="C13" s="11">
        <v>8000</v>
      </c>
      <c r="H13">
        <v>9</v>
      </c>
      <c r="I13">
        <v>900</v>
      </c>
      <c r="N13">
        <v>9</v>
      </c>
      <c r="O13">
        <v>900</v>
      </c>
      <c r="AB13">
        <f ca="1"/>
        <v>8</v>
      </c>
      <c r="AC13">
        <f ca="1"/>
        <v>8</v>
      </c>
    </row>
    <row r="14" spans="1:37" x14ac:dyDescent="0.25">
      <c r="A14" s="10">
        <v>9</v>
      </c>
      <c r="B14" s="11">
        <v>900</v>
      </c>
      <c r="C14" s="11">
        <v>9000</v>
      </c>
      <c r="H14">
        <v>10</v>
      </c>
      <c r="I14">
        <v>1000</v>
      </c>
      <c r="N14">
        <v>10</v>
      </c>
      <c r="O14">
        <v>1000</v>
      </c>
      <c r="AB14">
        <f ca="1"/>
        <v>9</v>
      </c>
      <c r="AC14">
        <f ca="1"/>
        <v>9</v>
      </c>
    </row>
    <row r="15" spans="1:37" x14ac:dyDescent="0.25">
      <c r="A15" s="10">
        <v>10</v>
      </c>
      <c r="B15" s="11">
        <v>1000</v>
      </c>
      <c r="C15" s="11">
        <v>10000</v>
      </c>
      <c r="H15">
        <v>11</v>
      </c>
      <c r="I15">
        <v>1100</v>
      </c>
      <c r="N15">
        <v>11</v>
      </c>
      <c r="O15">
        <v>1100</v>
      </c>
      <c r="AB15">
        <f ca="1"/>
        <v>10</v>
      </c>
      <c r="AC15">
        <f ca="1"/>
        <v>10</v>
      </c>
    </row>
    <row r="16" spans="1:37" x14ac:dyDescent="0.25">
      <c r="A16" s="10">
        <v>11</v>
      </c>
      <c r="B16" s="11">
        <v>1100</v>
      </c>
      <c r="C16" s="11">
        <v>11000</v>
      </c>
      <c r="H16">
        <v>12</v>
      </c>
      <c r="I16">
        <v>1200</v>
      </c>
      <c r="N16">
        <v>12</v>
      </c>
      <c r="O16">
        <v>1200</v>
      </c>
      <c r="AB16">
        <f ca="1"/>
        <v>11</v>
      </c>
      <c r="AC16">
        <f ca="1"/>
        <v>11</v>
      </c>
    </row>
    <row r="17" spans="1:37" x14ac:dyDescent="0.25">
      <c r="A17" s="10">
        <v>12</v>
      </c>
      <c r="B17" s="11">
        <v>1200</v>
      </c>
      <c r="C17" s="11">
        <v>12000</v>
      </c>
      <c r="AB17">
        <f ca="1"/>
        <v>12</v>
      </c>
      <c r="AC17">
        <f ca="1"/>
        <v>12</v>
      </c>
    </row>
    <row r="20" spans="1:37" x14ac:dyDescent="0.25">
      <c r="E20" s="7" t="s">
        <v>8</v>
      </c>
      <c r="F20" s="6"/>
      <c r="G20" s="6"/>
      <c r="H20" s="6"/>
      <c r="I20" s="6"/>
      <c r="J20" s="6"/>
      <c r="K20" s="7"/>
      <c r="L20" s="6"/>
      <c r="M20" s="6"/>
      <c r="N20" s="6"/>
      <c r="O20" s="6"/>
      <c r="P20" s="6"/>
      <c r="Q20" s="6"/>
      <c r="R20" s="6"/>
      <c r="S20" s="6"/>
      <c r="T20" s="6"/>
      <c r="U20" s="6"/>
      <c r="V20" s="6"/>
      <c r="W20" s="6"/>
      <c r="X20" s="6"/>
      <c r="Y20" s="6"/>
      <c r="Z20" s="6"/>
      <c r="AA20" s="6"/>
      <c r="AB20" s="6"/>
      <c r="AC20" s="6"/>
      <c r="AD20" s="6"/>
      <c r="AE20" s="6"/>
      <c r="AF20" s="6"/>
      <c r="AG20" s="6"/>
      <c r="AH20" s="6"/>
      <c r="AI20" s="6"/>
      <c r="AJ20" s="6"/>
      <c r="AK20" s="6"/>
    </row>
    <row r="21" spans="1:37" x14ac:dyDescent="0.25">
      <c r="E21" cm="1">
        <f t="array" ref="E21:F23">SLICE($A$6:$C$17,2,4,1,2)</f>
        <v>2</v>
      </c>
      <c r="F21">
        <v>200</v>
      </c>
      <c r="H21" cm="1">
        <f t="array" ref="H21:I31">SLICE($A$6:$C$17,2,,1,2)</f>
        <v>2</v>
      </c>
      <c r="I21">
        <v>200</v>
      </c>
      <c r="K21" cm="1">
        <f t="array" ref="K21:L23">M($A$6:$C$17,"[2:4,1:2]")</f>
        <v>2</v>
      </c>
      <c r="L21">
        <v>200</v>
      </c>
      <c r="N21" cm="1">
        <f t="array" ref="N21:O31">M($A$6:$C$17,"[2:,1:2]")</f>
        <v>2</v>
      </c>
      <c r="O21">
        <v>200</v>
      </c>
      <c r="Q21" cm="1">
        <f t="array" ref="Q21:R26">VERTCAT($A$6:$B$8,$A$15:$B$17)</f>
        <v>1</v>
      </c>
      <c r="R21">
        <v>100</v>
      </c>
      <c r="T21" cm="1">
        <f t="array" ref="T21:V26">HORZCAT($A$6:$B$11,$C$12:$C$17)</f>
        <v>1</v>
      </c>
      <c r="U21">
        <v>100</v>
      </c>
      <c r="V21">
        <v>7000</v>
      </c>
      <c r="X21" cm="1">
        <f t="array" aca="1" ref="X21:Z25" ca="1">SAMPLE(A6:C17,5)</f>
        <v>10</v>
      </c>
      <c r="Y21">
        <f ca="1"/>
        <v>1000</v>
      </c>
      <c r="Z21">
        <f ca="1"/>
        <v>10000</v>
      </c>
      <c r="AB21" cm="1">
        <f t="array" aca="1" ref="AB21:AC32" ca="1">SAMPLE($A$6:$C$17,2,2,TRUE)</f>
        <v>100</v>
      </c>
      <c r="AC21">
        <f ca="1"/>
        <v>1</v>
      </c>
      <c r="AF21" t="str" cm="1">
        <f t="array" ref="AF21:AH21">_xludf.SPLIT("A-B-C","-")</f>
        <v>A</v>
      </c>
      <c r="AG21" t="str">
        <v>B</v>
      </c>
      <c r="AH21" t="str">
        <v>C</v>
      </c>
      <c r="AJ21" t="str" cm="1">
        <f t="array" ref="AJ21:AJ26">TEXTTOCHAR("ABCDEF")</f>
        <v>A</v>
      </c>
    </row>
    <row r="22" spans="1:37" x14ac:dyDescent="0.25">
      <c r="E22">
        <v>3</v>
      </c>
      <c r="F22">
        <v>300</v>
      </c>
      <c r="H22">
        <v>3</v>
      </c>
      <c r="I22">
        <v>300</v>
      </c>
      <c r="K22">
        <v>3</v>
      </c>
      <c r="L22">
        <v>300</v>
      </c>
      <c r="N22">
        <v>3</v>
      </c>
      <c r="O22">
        <v>300</v>
      </c>
      <c r="Q22">
        <v>2</v>
      </c>
      <c r="R22">
        <v>200</v>
      </c>
      <c r="T22">
        <v>2</v>
      </c>
      <c r="U22">
        <v>200</v>
      </c>
      <c r="V22">
        <v>8000</v>
      </c>
      <c r="X22">
        <f ca="1"/>
        <v>8</v>
      </c>
      <c r="Y22">
        <f ca="1"/>
        <v>800</v>
      </c>
      <c r="Z22">
        <f ca="1"/>
        <v>8000</v>
      </c>
      <c r="AB22">
        <f ca="1"/>
        <v>200</v>
      </c>
      <c r="AC22">
        <f ca="1"/>
        <v>2</v>
      </c>
      <c r="AJ22" t="str">
        <v>B</v>
      </c>
    </row>
    <row r="23" spans="1:37" x14ac:dyDescent="0.25">
      <c r="E23">
        <v>4</v>
      </c>
      <c r="F23">
        <v>400</v>
      </c>
      <c r="H23">
        <v>4</v>
      </c>
      <c r="I23">
        <v>400</v>
      </c>
      <c r="K23">
        <v>4</v>
      </c>
      <c r="L23">
        <v>400</v>
      </c>
      <c r="N23">
        <v>4</v>
      </c>
      <c r="O23">
        <v>400</v>
      </c>
      <c r="Q23">
        <v>3</v>
      </c>
      <c r="R23">
        <v>300</v>
      </c>
      <c r="T23">
        <v>3</v>
      </c>
      <c r="U23">
        <v>300</v>
      </c>
      <c r="V23">
        <v>9000</v>
      </c>
      <c r="X23">
        <f ca="1"/>
        <v>11</v>
      </c>
      <c r="Y23">
        <f ca="1"/>
        <v>1100</v>
      </c>
      <c r="Z23">
        <f ca="1"/>
        <v>11000</v>
      </c>
      <c r="AB23">
        <f ca="1"/>
        <v>300</v>
      </c>
      <c r="AC23">
        <f ca="1"/>
        <v>3</v>
      </c>
      <c r="AJ23" t="str">
        <v>C</v>
      </c>
    </row>
    <row r="24" spans="1:37" x14ac:dyDescent="0.25">
      <c r="H24">
        <v>5</v>
      </c>
      <c r="I24">
        <v>500</v>
      </c>
      <c r="N24">
        <v>5</v>
      </c>
      <c r="O24">
        <v>500</v>
      </c>
      <c r="Q24">
        <v>10</v>
      </c>
      <c r="R24">
        <v>1000</v>
      </c>
      <c r="T24">
        <v>4</v>
      </c>
      <c r="U24">
        <v>400</v>
      </c>
      <c r="V24">
        <v>10000</v>
      </c>
      <c r="X24">
        <f ca="1"/>
        <v>5</v>
      </c>
      <c r="Y24">
        <f ca="1"/>
        <v>500</v>
      </c>
      <c r="Z24">
        <f ca="1"/>
        <v>5000</v>
      </c>
      <c r="AB24">
        <f ca="1"/>
        <v>400</v>
      </c>
      <c r="AC24">
        <f ca="1"/>
        <v>4</v>
      </c>
      <c r="AJ24" t="str">
        <v>D</v>
      </c>
    </row>
    <row r="25" spans="1:37" x14ac:dyDescent="0.25">
      <c r="H25">
        <v>6</v>
      </c>
      <c r="I25">
        <v>600</v>
      </c>
      <c r="N25">
        <v>6</v>
      </c>
      <c r="O25">
        <v>600</v>
      </c>
      <c r="Q25">
        <v>11</v>
      </c>
      <c r="R25">
        <v>1100</v>
      </c>
      <c r="T25">
        <v>5</v>
      </c>
      <c r="U25">
        <v>500</v>
      </c>
      <c r="V25">
        <v>11000</v>
      </c>
      <c r="X25">
        <f ca="1"/>
        <v>1</v>
      </c>
      <c r="Y25">
        <f ca="1"/>
        <v>100</v>
      </c>
      <c r="Z25">
        <f ca="1"/>
        <v>1000</v>
      </c>
      <c r="AB25">
        <f ca="1"/>
        <v>500</v>
      </c>
      <c r="AC25">
        <f ca="1"/>
        <v>5</v>
      </c>
      <c r="AJ25" t="str">
        <v>E</v>
      </c>
    </row>
    <row r="26" spans="1:37" x14ac:dyDescent="0.25">
      <c r="H26">
        <v>7</v>
      </c>
      <c r="I26">
        <v>700</v>
      </c>
      <c r="N26">
        <v>7</v>
      </c>
      <c r="O26">
        <v>700</v>
      </c>
      <c r="Q26">
        <v>12</v>
      </c>
      <c r="R26">
        <v>1200</v>
      </c>
      <c r="T26">
        <v>6</v>
      </c>
      <c r="U26">
        <v>600</v>
      </c>
      <c r="V26">
        <v>12000</v>
      </c>
      <c r="AB26">
        <f ca="1"/>
        <v>600</v>
      </c>
      <c r="AC26">
        <f ca="1"/>
        <v>6</v>
      </c>
      <c r="AJ26" t="str">
        <v>F</v>
      </c>
    </row>
    <row r="27" spans="1:37" x14ac:dyDescent="0.25">
      <c r="H27">
        <v>8</v>
      </c>
      <c r="I27">
        <v>800</v>
      </c>
      <c r="N27">
        <v>8</v>
      </c>
      <c r="O27">
        <v>800</v>
      </c>
      <c r="AB27">
        <f ca="1"/>
        <v>700</v>
      </c>
      <c r="AC27">
        <f ca="1"/>
        <v>7</v>
      </c>
    </row>
    <row r="28" spans="1:37" x14ac:dyDescent="0.25">
      <c r="H28">
        <v>9</v>
      </c>
      <c r="I28">
        <v>900</v>
      </c>
      <c r="N28">
        <v>9</v>
      </c>
      <c r="O28">
        <v>900</v>
      </c>
      <c r="AB28">
        <f ca="1"/>
        <v>800</v>
      </c>
      <c r="AC28">
        <f ca="1"/>
        <v>8</v>
      </c>
    </row>
    <row r="29" spans="1:37" x14ac:dyDescent="0.25">
      <c r="H29">
        <v>10</v>
      </c>
      <c r="I29">
        <v>1000</v>
      </c>
      <c r="N29">
        <v>10</v>
      </c>
      <c r="O29">
        <v>1000</v>
      </c>
      <c r="AB29">
        <f ca="1"/>
        <v>900</v>
      </c>
      <c r="AC29">
        <f ca="1"/>
        <v>9</v>
      </c>
    </row>
    <row r="30" spans="1:37" x14ac:dyDescent="0.25">
      <c r="H30">
        <v>11</v>
      </c>
      <c r="I30">
        <v>1100</v>
      </c>
      <c r="N30">
        <v>11</v>
      </c>
      <c r="O30">
        <v>1100</v>
      </c>
      <c r="AB30">
        <f ca="1"/>
        <v>1000</v>
      </c>
      <c r="AC30">
        <f ca="1"/>
        <v>10</v>
      </c>
    </row>
    <row r="31" spans="1:37" x14ac:dyDescent="0.25">
      <c r="H31">
        <v>12</v>
      </c>
      <c r="I31">
        <v>1200</v>
      </c>
      <c r="N31">
        <v>12</v>
      </c>
      <c r="O31">
        <v>1200</v>
      </c>
      <c r="AB31">
        <f ca="1"/>
        <v>1100</v>
      </c>
      <c r="AC31">
        <f ca="1"/>
        <v>11</v>
      </c>
    </row>
    <row r="32" spans="1:37" x14ac:dyDescent="0.25">
      <c r="AB32">
        <f ca="1"/>
        <v>1200</v>
      </c>
      <c r="AC32">
        <f ca="1"/>
        <v>12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8FA3B-3932-0343-A170-6ECBA7142B27}">
  <sheetPr codeName="Planilha2">
    <tabColor theme="9" tint="0.59999389629810485"/>
  </sheetPr>
  <dimension ref="A1:Q30"/>
  <sheetViews>
    <sheetView workbookViewId="0"/>
  </sheetViews>
  <sheetFormatPr defaultColWidth="11.42578125" defaultRowHeight="15" x14ac:dyDescent="0.25"/>
  <cols>
    <col min="7" max="7" width="12" bestFit="1" customWidth="1"/>
    <col min="9" max="10" width="12" bestFit="1" customWidth="1"/>
  </cols>
  <sheetData>
    <row r="1" spans="1:12" ht="21" x14ac:dyDescent="0.35">
      <c r="A1" s="3" t="s">
        <v>161</v>
      </c>
    </row>
    <row r="3" spans="1:12" x14ac:dyDescent="0.25">
      <c r="A3" s="5" t="s">
        <v>159</v>
      </c>
      <c r="B3" s="5" t="s">
        <v>1</v>
      </c>
      <c r="C3" s="5" t="s">
        <v>2</v>
      </c>
      <c r="D3" s="5" t="s">
        <v>3</v>
      </c>
      <c r="E3" s="5" t="s">
        <v>13</v>
      </c>
      <c r="G3" s="44" t="s">
        <v>160</v>
      </c>
    </row>
    <row r="4" spans="1:12" x14ac:dyDescent="0.25">
      <c r="A4" s="10">
        <v>1</v>
      </c>
      <c r="B4" s="10">
        <v>1</v>
      </c>
      <c r="C4" s="11">
        <v>100</v>
      </c>
      <c r="D4" s="11">
        <v>10</v>
      </c>
      <c r="E4" s="12">
        <f ca="1">10+B4+2*C4+3*D4 + RAND()</f>
        <v>241.49345422229726</v>
      </c>
      <c r="G4" s="1" t="s">
        <v>3</v>
      </c>
      <c r="H4" s="1" t="s">
        <v>2</v>
      </c>
      <c r="I4" s="1" t="s">
        <v>1</v>
      </c>
      <c r="J4" s="1" t="s">
        <v>159</v>
      </c>
    </row>
    <row r="5" spans="1:12" x14ac:dyDescent="0.25">
      <c r="A5" s="10">
        <v>1</v>
      </c>
      <c r="B5" s="10">
        <v>20</v>
      </c>
      <c r="C5" s="11">
        <v>200</v>
      </c>
      <c r="D5" s="11">
        <v>15</v>
      </c>
      <c r="E5" s="12">
        <f t="shared" ref="E5:E15" ca="1" si="0">10+B5+2*C5+3*D5 + RAND()</f>
        <v>475.8414835683123</v>
      </c>
      <c r="G5" s="42" cm="1">
        <f t="array" aca="1" ref="G5:K9" ca="1">LINEST($E$4:$E$15,$A$4:$D$15,FALSE,TRUE)</f>
        <v>3.0023277988600703</v>
      </c>
      <c r="H5" s="42">
        <f ca="1"/>
        <v>1.999720258070252</v>
      </c>
      <c r="I5" s="42">
        <f ca="1"/>
        <v>1.0010834134946289</v>
      </c>
      <c r="J5" s="42">
        <f ca="1"/>
        <v>10.513772084603946</v>
      </c>
      <c r="K5" s="42">
        <f ca="1"/>
        <v>0</v>
      </c>
    </row>
    <row r="6" spans="1:12" x14ac:dyDescent="0.25">
      <c r="A6" s="10">
        <v>1</v>
      </c>
      <c r="B6" s="10">
        <v>3</v>
      </c>
      <c r="C6" s="11">
        <v>300</v>
      </c>
      <c r="D6" s="11">
        <v>24</v>
      </c>
      <c r="E6" s="12">
        <f t="shared" ca="1" si="0"/>
        <v>685.07508941254503</v>
      </c>
      <c r="G6" s="45">
        <f ca="1"/>
        <v>2.4840664039829556E-3</v>
      </c>
      <c r="H6" s="45">
        <f ca="1"/>
        <v>2.7886527760017716E-4</v>
      </c>
      <c r="I6" s="45">
        <f ca="1"/>
        <v>2.5527862996770111E-3</v>
      </c>
      <c r="J6" s="45">
        <f ca="1"/>
        <v>0.21451400456854289</v>
      </c>
      <c r="K6" s="45" t="e">
        <f ca="1"/>
        <v>#N/A</v>
      </c>
    </row>
    <row r="7" spans="1:12" x14ac:dyDescent="0.25">
      <c r="A7" s="10">
        <v>1</v>
      </c>
      <c r="B7" s="10">
        <v>40</v>
      </c>
      <c r="C7" s="11">
        <v>400</v>
      </c>
      <c r="D7" s="11">
        <v>80</v>
      </c>
      <c r="E7" s="12">
        <f t="shared" ca="1" si="0"/>
        <v>1090.5086927278257</v>
      </c>
      <c r="G7" s="43">
        <f ca="1"/>
        <v>0.99999998057600237</v>
      </c>
      <c r="H7" s="43">
        <f ca="1"/>
        <v>0.27880185058547052</v>
      </c>
      <c r="I7" s="43" t="e">
        <f ca="1"/>
        <v>#N/A</v>
      </c>
      <c r="J7" s="43" t="e">
        <f ca="1"/>
        <v>#N/A</v>
      </c>
      <c r="K7" s="43" t="e">
        <f ca="1"/>
        <v>#N/A</v>
      </c>
    </row>
    <row r="8" spans="1:12" x14ac:dyDescent="0.25">
      <c r="A8" s="10">
        <v>1</v>
      </c>
      <c r="B8" s="10">
        <v>5</v>
      </c>
      <c r="C8" s="11">
        <v>500</v>
      </c>
      <c r="D8" s="11">
        <v>99</v>
      </c>
      <c r="E8" s="12">
        <f t="shared" ca="1" si="0"/>
        <v>1312.6546935100364</v>
      </c>
      <c r="G8" s="43">
        <f ca="1"/>
        <v>102965414.19602744</v>
      </c>
      <c r="H8" s="43">
        <f ca="1"/>
        <v>8</v>
      </c>
      <c r="I8" s="43" t="e">
        <f ca="1"/>
        <v>#N/A</v>
      </c>
      <c r="J8" s="43" t="e">
        <f ca="1"/>
        <v>#N/A</v>
      </c>
      <c r="K8" s="43" t="e">
        <f ca="1"/>
        <v>#N/A</v>
      </c>
    </row>
    <row r="9" spans="1:12" x14ac:dyDescent="0.25">
      <c r="A9" s="10">
        <v>1</v>
      </c>
      <c r="B9" s="10">
        <v>6</v>
      </c>
      <c r="C9" s="11">
        <v>600</v>
      </c>
      <c r="D9" s="11">
        <v>101</v>
      </c>
      <c r="E9" s="12">
        <f t="shared" ca="1" si="0"/>
        <v>1519.6143148600077</v>
      </c>
      <c r="G9" s="43">
        <f ca="1"/>
        <v>32014200.935177896</v>
      </c>
      <c r="H9" s="43">
        <f ca="1"/>
        <v>0.62184377511906419</v>
      </c>
      <c r="I9" s="43" t="e">
        <f ca="1"/>
        <v>#N/A</v>
      </c>
      <c r="J9" s="43" t="e">
        <f ca="1"/>
        <v>#N/A</v>
      </c>
      <c r="K9" s="43" t="e">
        <f ca="1"/>
        <v>#N/A</v>
      </c>
    </row>
    <row r="10" spans="1:12" x14ac:dyDescent="0.25">
      <c r="A10" s="10">
        <v>1</v>
      </c>
      <c r="B10" s="10">
        <v>2</v>
      </c>
      <c r="C10" s="11">
        <v>700</v>
      </c>
      <c r="D10" s="11">
        <v>78</v>
      </c>
      <c r="E10" s="12">
        <f t="shared" ca="1" si="0"/>
        <v>1646.344133123456</v>
      </c>
    </row>
    <row r="11" spans="1:12" x14ac:dyDescent="0.25">
      <c r="A11" s="10">
        <v>1</v>
      </c>
      <c r="B11" s="10">
        <v>8</v>
      </c>
      <c r="C11" s="11">
        <v>800</v>
      </c>
      <c r="D11" s="11">
        <v>50</v>
      </c>
      <c r="E11" s="12">
        <f t="shared" ca="1" si="0"/>
        <v>1768.7156785985537</v>
      </c>
    </row>
    <row r="12" spans="1:12" x14ac:dyDescent="0.25">
      <c r="A12" s="10">
        <v>1</v>
      </c>
      <c r="B12" s="10">
        <v>9</v>
      </c>
      <c r="C12" s="11">
        <v>900</v>
      </c>
      <c r="D12" s="11">
        <v>27</v>
      </c>
      <c r="E12" s="12">
        <f t="shared" ca="1" si="0"/>
        <v>1900.3744416907027</v>
      </c>
      <c r="G12" s="1" t="s">
        <v>159</v>
      </c>
      <c r="H12" s="1" t="s">
        <v>1</v>
      </c>
      <c r="I12" s="1" t="s">
        <v>2</v>
      </c>
      <c r="J12" s="1" t="s">
        <v>3</v>
      </c>
      <c r="L12" s="7" t="s">
        <v>106</v>
      </c>
    </row>
    <row r="13" spans="1:12" x14ac:dyDescent="0.25">
      <c r="A13" s="10">
        <v>1</v>
      </c>
      <c r="B13" s="10">
        <v>100</v>
      </c>
      <c r="C13" s="11">
        <v>1000</v>
      </c>
      <c r="D13" s="11">
        <v>30</v>
      </c>
      <c r="E13" s="12">
        <f t="shared" ca="1" si="0"/>
        <v>2200.7492354909555</v>
      </c>
      <c r="G13" s="41" cm="1">
        <f t="array" aca="1" ref="G13:J13" ca="1">TRANSPOSE( OLS_COEFF( E4:E15, SLICE(A4:E15,,,MATCH(G12:J12,A3:E3)) ) )</f>
        <v>10.513772084600987</v>
      </c>
      <c r="H13" s="41">
        <f ca="1"/>
        <v>1.0010834134946336</v>
      </c>
      <c r="I13" s="41">
        <f ca="1"/>
        <v>1.9997202580702553</v>
      </c>
      <c r="J13" s="41">
        <f ca="1"/>
        <v>3.0023277988600867</v>
      </c>
      <c r="L13" s="40" cm="1">
        <f t="array" aca="1" ref="L13:L16" ca="1">_xlfn.LAMBDA(_xlpm.y,_xlpm.X,MMULT(MINVERSE(MMULT(TRANSPOSE(_xlpm.X),_xlpm.X)),MMULT(TRANSPOSE(_xlpm.X),_xlpm.y)))(E4:E15,A4:D15)</f>
        <v>10.513772084600987</v>
      </c>
    </row>
    <row r="14" spans="1:12" x14ac:dyDescent="0.25">
      <c r="A14" s="10">
        <v>1</v>
      </c>
      <c r="B14" s="10">
        <v>11</v>
      </c>
      <c r="C14" s="11">
        <v>1100</v>
      </c>
      <c r="D14" s="11">
        <v>10</v>
      </c>
      <c r="E14" s="12">
        <f t="shared" ca="1" si="0"/>
        <v>2251.1775960023547</v>
      </c>
      <c r="L14" s="40">
        <f ca="1"/>
        <v>1.0010834134946336</v>
      </c>
    </row>
    <row r="15" spans="1:12" x14ac:dyDescent="0.25">
      <c r="A15" s="10">
        <v>1</v>
      </c>
      <c r="B15" s="10">
        <v>120</v>
      </c>
      <c r="C15" s="11">
        <v>1200</v>
      </c>
      <c r="D15" s="11">
        <v>18</v>
      </c>
      <c r="E15" s="12">
        <f t="shared" ca="1" si="0"/>
        <v>2584.0482411240787</v>
      </c>
      <c r="L15" s="40">
        <f ca="1"/>
        <v>1.9997202580702553</v>
      </c>
    </row>
    <row r="16" spans="1:12" x14ac:dyDescent="0.25">
      <c r="L16" s="40">
        <f ca="1"/>
        <v>3.0023277988600867</v>
      </c>
    </row>
    <row r="18" spans="1:17" x14ac:dyDescent="0.25">
      <c r="A18" s="7" t="s">
        <v>107</v>
      </c>
      <c r="B18" s="6"/>
      <c r="D18" s="7" t="s">
        <v>108</v>
      </c>
      <c r="E18" s="6"/>
      <c r="G18" s="7" t="s">
        <v>155</v>
      </c>
      <c r="H18" s="6"/>
      <c r="I18" s="6"/>
      <c r="J18" s="6"/>
      <c r="K18" s="6"/>
      <c r="L18" s="6"/>
      <c r="M18" s="6"/>
      <c r="N18" s="6"/>
      <c r="P18" s="7" t="s">
        <v>153</v>
      </c>
      <c r="Q18" s="6"/>
    </row>
    <row r="19" spans="1:17" x14ac:dyDescent="0.25">
      <c r="A19" s="38" cm="1">
        <f t="array" aca="1" ref="A19:A30" ca="1">_xlfn.LAMBDA(_xlpm.y,_xlpm.X,_xlop.coeff,_xlfn.LET(_xlpm.bbeta, IF(_xlfn.ISOMITTED(_xlpm.coeff), OLS_COEFF(_xlpm.y,_xlpm.X), _xlpm.coeff), MMULT(_xlpm.X,_xlpm.bbeta)))($E$4:$E$15,$A$4:$D$15)</f>
        <v>241.51015929372204</v>
      </c>
      <c r="B19" cm="1">
        <f t="array" aca="1" ref="B19:B30" ca="1">OLS_FITTED($E$4:$E$15,$A$4:$D$15)</f>
        <v>241.51015929372204</v>
      </c>
      <c r="D19" s="38" cm="1">
        <f t="array" aca="1" ref="D19:D30" ca="1">_xlfn.LAMBDA(_xlpm.y,_xlpm.X,_xlop.coeff,_xlfn.LET(_xlpm.bbeta, IF(_xlfn.ISOMITTED(_xlpm.coeff), OLS_COEFF(_xlpm.y,_xlpm.X), _xlpm.coeff), _xlpm.y - MMULT(_xlpm.X,_xlpm.bbeta)))($E$4:$E$15,$A$4:$D$15)</f>
        <v>-1.6705071424780726E-2</v>
      </c>
      <c r="E19" cm="1">
        <f t="array" aca="1" ref="E19:E30" ca="1">OLS_RESIDUALS($E$4:$E$15,$A$4:$D$15)</f>
        <v>-1.6705071424780726E-2</v>
      </c>
      <c r="G19" s="38" cm="1">
        <f t="array" aca="1" ref="G19:J22" ca="1">_xlfn.LAMBDA(_xlpm.y,_xlpm.X,_xlop.coeff,_xlfn.LET(_xlpm.bbeta, IF(_xlfn.ISOMITTED(_xlpm.coeff), OLS_COEFF(_xlpm.y,_xlpm.X), _xlpm.coeff),_xlpm.XX,MINVERSE(MMULT(TRANSPOSE(_xlpm.X),_xlpm.X)), ( SUM(OLS_RESIDUALS(_xlpm.y,_xlpm.X,_xlpm.bbeta)^2) / (ROWS(_xlpm.X) - COLUMNS(_xlpm.X) ) ) *_xlpm.XX))($E$4:$E$15,$A$4:$D$15)</f>
        <v>4.6016258156029416E-2</v>
      </c>
      <c r="H19" s="38">
        <f ca="1"/>
        <v>9.1898566660619046E-6</v>
      </c>
      <c r="I19" s="38">
        <f ca="1"/>
        <v>-3.9687366470098362E-5</v>
      </c>
      <c r="J19" s="38">
        <f ca="1"/>
        <v>-3.0975990946896471E-4</v>
      </c>
      <c r="K19" s="31" cm="1">
        <f t="array" aca="1" ref="K19:N22" ca="1">OLS_VARCOV(E4:E15,A4:D15)</f>
        <v>4.6016258156029416E-2</v>
      </c>
      <c r="L19" s="31">
        <f ca="1"/>
        <v>9.1898566660619046E-6</v>
      </c>
      <c r="M19" s="31">
        <f ca="1"/>
        <v>-3.9687366470098362E-5</v>
      </c>
      <c r="N19" s="31">
        <f ca="1"/>
        <v>-3.0975990946896471E-4</v>
      </c>
      <c r="P19" s="39" cm="1">
        <f t="array" aca="1" ref="P19:P22" ca="1">_xlfn.LAMBDA(_xlpm.y,_xlpm.X,_xlop.coeff,_xlfn.LET(_xlpm.bbeta, IF(_xlfn.ISOMITTED(_xlpm.coeff), OLS_COEFF(_xlpm.y,_xlpm.X), _xlpm.coeff), DIAG(SQRT(OLS_VARCOV(_xlpm.y,_xlpm.X,_xlpm.coeff))) ))($E$4:$E$15,$A$4:$D$15)</f>
        <v>0.21451400456853492</v>
      </c>
      <c r="Q19" s="46" cm="1">
        <f t="array" aca="1" ref="Q19:Q22" ca="1">OLS_COEFF_STDEV($E$4:$E$15,$A$4:$D$15)</f>
        <v>0.21451400456853492</v>
      </c>
    </row>
    <row r="20" spans="1:17" x14ac:dyDescent="0.25">
      <c r="A20" s="38">
        <f ca="1"/>
        <v>475.514408951446</v>
      </c>
      <c r="B20">
        <f ca="1"/>
        <v>475.514408951446</v>
      </c>
      <c r="D20" s="38">
        <f ca="1"/>
        <v>0.32707461686629813</v>
      </c>
      <c r="E20">
        <f ca="1"/>
        <v>0.32707461686629813</v>
      </c>
      <c r="G20" s="38">
        <f ca="1"/>
        <v>9.1898566660619063E-6</v>
      </c>
      <c r="H20" s="38">
        <f ca="1"/>
        <v>6.5167178918181648E-6</v>
      </c>
      <c r="I20" s="38">
        <f ca="1"/>
        <v>-3.8317309920701128E-7</v>
      </c>
      <c r="J20" s="38">
        <f ca="1"/>
        <v>1.4032077102971245E-6</v>
      </c>
      <c r="K20" s="31">
        <f ca="1"/>
        <v>9.1898566660619063E-6</v>
      </c>
      <c r="L20" s="31">
        <f ca="1"/>
        <v>6.5167178918181648E-6</v>
      </c>
      <c r="M20" s="31">
        <f ca="1"/>
        <v>-3.8317309920701128E-7</v>
      </c>
      <c r="N20" s="31">
        <f ca="1"/>
        <v>1.4032077102971245E-6</v>
      </c>
      <c r="P20" s="39">
        <f ca="1"/>
        <v>2.5527862996769166E-3</v>
      </c>
      <c r="Q20" s="46">
        <f ca="1"/>
        <v>2.5527862996769166E-3</v>
      </c>
    </row>
    <row r="21" spans="1:17" x14ac:dyDescent="0.25">
      <c r="A21" s="38">
        <f ca="1"/>
        <v>685.4889669188035</v>
      </c>
      <c r="B21">
        <f ca="1"/>
        <v>685.4889669188035</v>
      </c>
      <c r="D21" s="38">
        <f ca="1"/>
        <v>-0.41387750625847275</v>
      </c>
      <c r="E21">
        <f ca="1"/>
        <v>-0.41387750625847275</v>
      </c>
      <c r="G21" s="38">
        <f ca="1"/>
        <v>-3.9687366470098342E-5</v>
      </c>
      <c r="H21" s="38">
        <f ca="1"/>
        <v>-3.8317309920701128E-7</v>
      </c>
      <c r="I21" s="38">
        <f ca="1"/>
        <v>7.776584305101814E-8</v>
      </c>
      <c r="J21" s="38">
        <f ca="1"/>
        <v>-1.0689890986130147E-8</v>
      </c>
      <c r="K21" s="31">
        <f ca="1"/>
        <v>-3.9687366470098342E-5</v>
      </c>
      <c r="L21" s="31">
        <f ca="1"/>
        <v>-3.8317309920701128E-7</v>
      </c>
      <c r="M21" s="31">
        <f ca="1"/>
        <v>7.776584305101814E-8</v>
      </c>
      <c r="N21" s="31">
        <f ca="1"/>
        <v>-1.0689890986130147E-8</v>
      </c>
      <c r="P21" s="39">
        <f ca="1"/>
        <v>2.7886527760016691E-4</v>
      </c>
      <c r="Q21" s="46">
        <f ca="1"/>
        <v>2.7886527760016691E-4</v>
      </c>
    </row>
    <row r="22" spans="1:17" x14ac:dyDescent="0.25">
      <c r="A22" s="38">
        <f ca="1"/>
        <v>1090.6314357612955</v>
      </c>
      <c r="B22">
        <f ca="1"/>
        <v>1090.6314357612955</v>
      </c>
      <c r="D22" s="38">
        <f ca="1"/>
        <v>-0.12274303346976012</v>
      </c>
      <c r="E22">
        <f ca="1"/>
        <v>-0.12274303346976012</v>
      </c>
      <c r="G22" s="38">
        <f ca="1"/>
        <v>-3.0975990946896466E-4</v>
      </c>
      <c r="H22" s="38">
        <f ca="1"/>
        <v>1.4032077102971241E-6</v>
      </c>
      <c r="I22" s="38">
        <f ca="1"/>
        <v>-1.0689890986130011E-8</v>
      </c>
      <c r="J22" s="38">
        <f ca="1"/>
        <v>6.1705858993963577E-6</v>
      </c>
      <c r="K22" s="31">
        <f ca="1"/>
        <v>-3.0975990946896466E-4</v>
      </c>
      <c r="L22" s="31">
        <f ca="1"/>
        <v>1.4032077102971241E-6</v>
      </c>
      <c r="M22" s="31">
        <f ca="1"/>
        <v>-1.0689890986130011E-8</v>
      </c>
      <c r="N22" s="31">
        <f ca="1"/>
        <v>6.1705858993963577E-6</v>
      </c>
      <c r="P22" s="39">
        <f ca="1"/>
        <v>2.4840664039828641E-3</v>
      </c>
      <c r="Q22" s="46">
        <f ca="1"/>
        <v>2.4840664039828641E-3</v>
      </c>
    </row>
    <row r="23" spans="1:17" x14ac:dyDescent="0.25">
      <c r="A23" s="38">
        <f ca="1"/>
        <v>1312.6097702743505</v>
      </c>
      <c r="B23">
        <f ca="1"/>
        <v>1312.6097702743505</v>
      </c>
      <c r="D23" s="38">
        <f ca="1"/>
        <v>4.4923235685928375E-2</v>
      </c>
      <c r="E23">
        <f ca="1"/>
        <v>4.4923235685928375E-2</v>
      </c>
    </row>
    <row r="24" spans="1:17" x14ac:dyDescent="0.25">
      <c r="A24" s="38">
        <f ca="1"/>
        <v>1519.5875350925908</v>
      </c>
      <c r="B24">
        <f ca="1"/>
        <v>1519.5875350925908</v>
      </c>
      <c r="D24" s="38">
        <f ca="1"/>
        <v>2.677976741688326E-2</v>
      </c>
      <c r="E24">
        <f ca="1"/>
        <v>2.677976741688326E-2</v>
      </c>
    </row>
    <row r="25" spans="1:17" x14ac:dyDescent="0.25">
      <c r="A25" s="38">
        <f ca="1"/>
        <v>1646.5016878718557</v>
      </c>
      <c r="B25">
        <f ca="1"/>
        <v>1646.5016878718557</v>
      </c>
      <c r="D25" s="38">
        <f ca="1"/>
        <v>-0.15755474839966155</v>
      </c>
      <c r="E25">
        <f ca="1"/>
        <v>-0.15755474839966155</v>
      </c>
    </row>
    <row r="26" spans="1:17" x14ac:dyDescent="0.25">
      <c r="A26" s="38">
        <f ca="1"/>
        <v>1768.4150357917667</v>
      </c>
      <c r="B26">
        <f ca="1"/>
        <v>1768.4150357917667</v>
      </c>
      <c r="D26" s="38">
        <f ca="1"/>
        <v>0.30064280678698196</v>
      </c>
      <c r="E26">
        <f ca="1"/>
        <v>0.30064280678698196</v>
      </c>
    </row>
    <row r="27" spans="1:17" x14ac:dyDescent="0.25">
      <c r="A27" s="38">
        <f ca="1"/>
        <v>1900.3346056385046</v>
      </c>
      <c r="B27">
        <f ca="1"/>
        <v>1900.3346056385046</v>
      </c>
      <c r="D27" s="38">
        <f ca="1"/>
        <v>3.9836052198097605E-2</v>
      </c>
      <c r="E27">
        <f ca="1"/>
        <v>3.9836052198097605E-2</v>
      </c>
    </row>
    <row r="28" spans="1:17" x14ac:dyDescent="0.25">
      <c r="A28" s="38">
        <f ca="1"/>
        <v>2200.412205470122</v>
      </c>
      <c r="B28">
        <f ca="1"/>
        <v>2200.412205470122</v>
      </c>
      <c r="D28" s="38">
        <f ca="1"/>
        <v>0.3370300208334811</v>
      </c>
      <c r="E28">
        <f ca="1"/>
        <v>0.3370300208334811</v>
      </c>
    </row>
    <row r="29" spans="1:17" x14ac:dyDescent="0.25">
      <c r="A29" s="38">
        <f ca="1"/>
        <v>2251.2412514989237</v>
      </c>
      <c r="B29">
        <f ca="1"/>
        <v>2251.2412514989237</v>
      </c>
      <c r="D29" s="38">
        <f ca="1"/>
        <v>-6.3655496569026582E-2</v>
      </c>
      <c r="E29">
        <f ca="1"/>
        <v>-6.3655496569026582E-2</v>
      </c>
    </row>
    <row r="30" spans="1:17" x14ac:dyDescent="0.25">
      <c r="A30" s="38">
        <f ca="1"/>
        <v>2584.3499917677445</v>
      </c>
      <c r="B30">
        <f ca="1"/>
        <v>2584.3499917677445</v>
      </c>
      <c r="D30" s="38">
        <f ca="1"/>
        <v>-0.30175064366585502</v>
      </c>
      <c r="E30">
        <f ca="1"/>
        <v>-0.30175064366585502</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269AD-FD41-46C2-B874-BFA7454EDB24}">
  <sheetPr codeName="Planilha3">
    <tabColor theme="9" tint="0.59999389629810485"/>
  </sheetPr>
  <dimension ref="A1:P18"/>
  <sheetViews>
    <sheetView showGridLines="0" workbookViewId="0">
      <selection activeCell="A2" sqref="A2"/>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15</v>
      </c>
      <c r="H1" s="15"/>
      <c r="I1" s="15"/>
      <c r="J1" s="15"/>
      <c r="K1" s="15"/>
      <c r="L1" s="15"/>
      <c r="M1" s="15"/>
      <c r="N1" s="15"/>
      <c r="O1" s="15"/>
      <c r="P1" s="15"/>
    </row>
    <row r="2" spans="1:16" x14ac:dyDescent="0.3">
      <c r="A2" s="18" t="s">
        <v>20</v>
      </c>
      <c r="H2" s="15"/>
      <c r="I2" s="15"/>
      <c r="J2" s="15"/>
      <c r="K2" s="15"/>
      <c r="L2" s="15"/>
      <c r="M2" s="15"/>
      <c r="N2" s="15"/>
      <c r="O2" s="15"/>
      <c r="P2" s="15"/>
    </row>
    <row r="4" spans="1:16" ht="15.75" x14ac:dyDescent="0.25">
      <c r="A4" s="2" t="s">
        <v>16</v>
      </c>
      <c r="B4" s="2" t="s">
        <v>17</v>
      </c>
    </row>
    <row r="5" spans="1:16" ht="31.5" x14ac:dyDescent="0.25">
      <c r="A5" s="20" t="s">
        <v>37</v>
      </c>
      <c r="B5" s="19" t="s">
        <v>19</v>
      </c>
    </row>
    <row r="6" spans="1:16" ht="47.25" x14ac:dyDescent="0.25">
      <c r="A6" s="20" t="s">
        <v>39</v>
      </c>
      <c r="B6" s="19" t="s">
        <v>40</v>
      </c>
    </row>
    <row r="7" spans="1:16" x14ac:dyDescent="0.3">
      <c r="D7" s="1" t="s">
        <v>18</v>
      </c>
      <c r="E7" s="14" t="s">
        <v>37</v>
      </c>
      <c r="F7" s="13">
        <v>3</v>
      </c>
    </row>
    <row r="9" spans="1:16" x14ac:dyDescent="0.3">
      <c r="H9" s="16" cm="1">
        <f t="array" ref="H9:J11">_xlfn.LAMBDA(_xlpm.n,_xlop.m, _xlfn.LET(_xlpm.m, IF(_xlfn.ISOMITTED(_xlpm.m),_xlpm.n,_xlpm.m), IF(_xlpm.n=_xlpm.m,_xlfn.MUNIT(_xlpm.n),HORZCAT(_xlfn.MUNIT(_xlpm.n),ZEROS(_xlpm.n,_xlpm.m-_xlpm.n)))))($F$7)</f>
        <v>1</v>
      </c>
      <c r="I9" s="16">
        <v>0</v>
      </c>
      <c r="J9" s="16">
        <v>0</v>
      </c>
    </row>
    <row r="10" spans="1:16" x14ac:dyDescent="0.3">
      <c r="H10" s="16">
        <v>0</v>
      </c>
      <c r="I10" s="16">
        <v>1</v>
      </c>
      <c r="J10" s="16">
        <v>0</v>
      </c>
    </row>
    <row r="11" spans="1:16" x14ac:dyDescent="0.3">
      <c r="H11" s="16">
        <v>0</v>
      </c>
      <c r="I11" s="16">
        <v>0</v>
      </c>
      <c r="J11" s="16">
        <v>1</v>
      </c>
    </row>
    <row r="14" spans="1:16" x14ac:dyDescent="0.3">
      <c r="D14" s="1" t="s">
        <v>18</v>
      </c>
      <c r="E14" s="14" t="s">
        <v>37</v>
      </c>
      <c r="F14" s="13">
        <v>3</v>
      </c>
    </row>
    <row r="15" spans="1:16" x14ac:dyDescent="0.3">
      <c r="E15" s="14" t="s">
        <v>38</v>
      </c>
      <c r="F15" s="13">
        <v>5</v>
      </c>
    </row>
    <row r="16" spans="1:16" x14ac:dyDescent="0.3">
      <c r="H16" s="16" cm="1">
        <f t="array" ref="H16:L18">_xlfn.LAMBDA(_xlpm.n,_xlop.m, _xlfn.LET(_xlpm.m, IF(_xlfn.ISOMITTED(_xlpm.m),_xlpm.n,_xlpm.m), IF(_xlpm.n=_xlpm.m,_xlfn.MUNIT(_xlpm.n),HORZCAT(_xlfn.MUNIT(_xlpm.n),ZEROS(_xlpm.n,_xlpm.m-_xlpm.n)))))($F$14,$F$15)</f>
        <v>1</v>
      </c>
      <c r="I16" s="16">
        <v>0</v>
      </c>
      <c r="J16" s="16">
        <v>0</v>
      </c>
      <c r="K16" s="16">
        <v>0</v>
      </c>
      <c r="L16" s="16">
        <v>0</v>
      </c>
    </row>
    <row r="17" spans="8:12" x14ac:dyDescent="0.3">
      <c r="H17" s="16">
        <v>0</v>
      </c>
      <c r="I17" s="16">
        <v>1</v>
      </c>
      <c r="J17" s="16">
        <v>0</v>
      </c>
      <c r="K17" s="16">
        <v>0</v>
      </c>
      <c r="L17" s="16">
        <v>0</v>
      </c>
    </row>
    <row r="18" spans="8:12" x14ac:dyDescent="0.3">
      <c r="H18" s="16">
        <v>0</v>
      </c>
      <c r="I18" s="16">
        <v>0</v>
      </c>
      <c r="J18" s="16">
        <v>1</v>
      </c>
      <c r="K18" s="16">
        <v>0</v>
      </c>
      <c r="L18" s="16">
        <v>0</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63FC-F00F-4897-BFD5-7FEB2F924484}">
  <sheetPr codeName="Planilha4">
    <tabColor theme="9" tint="0.59999389629810485"/>
  </sheetPr>
  <dimension ref="A1:P20"/>
  <sheetViews>
    <sheetView showGridLines="0" workbookViewId="0">
      <selection activeCell="H9" sqref="H9"/>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24</v>
      </c>
      <c r="H1" s="15"/>
      <c r="I1" s="15"/>
      <c r="J1" s="15"/>
      <c r="K1" s="15"/>
      <c r="L1" s="15"/>
      <c r="M1" s="15"/>
      <c r="N1" s="15"/>
      <c r="O1" s="15"/>
      <c r="P1" s="15"/>
    </row>
    <row r="2" spans="1:16" x14ac:dyDescent="0.3">
      <c r="A2" s="18" t="s">
        <v>25</v>
      </c>
      <c r="H2" s="15"/>
      <c r="I2" s="15"/>
      <c r="J2" s="15"/>
      <c r="K2" s="15"/>
      <c r="L2" s="15"/>
      <c r="M2" s="15"/>
      <c r="N2" s="15"/>
      <c r="O2" s="15"/>
      <c r="P2" s="15"/>
    </row>
    <row r="4" spans="1:16" ht="15.75" x14ac:dyDescent="0.25">
      <c r="A4" s="2" t="s">
        <v>16</v>
      </c>
      <c r="B4" s="2" t="s">
        <v>17</v>
      </c>
    </row>
    <row r="5" spans="1:16" ht="31.5" x14ac:dyDescent="0.25">
      <c r="A5" s="20" t="s">
        <v>37</v>
      </c>
      <c r="B5" s="19" t="s">
        <v>35</v>
      </c>
    </row>
    <row r="6" spans="1:16" ht="47.25" x14ac:dyDescent="0.25">
      <c r="A6" s="20" t="s">
        <v>39</v>
      </c>
      <c r="B6" s="19" t="s">
        <v>41</v>
      </c>
    </row>
    <row r="7" spans="1:16" x14ac:dyDescent="0.3">
      <c r="D7" s="1" t="s">
        <v>18</v>
      </c>
      <c r="E7" s="14" t="s">
        <v>37</v>
      </c>
      <c r="F7" s="13">
        <v>4</v>
      </c>
    </row>
    <row r="9" spans="1:16" x14ac:dyDescent="0.3">
      <c r="H9" s="16" cm="1">
        <f t="array" ref="H9:K12">_xlfn.LAMBDA(_xlpm.n,_xlop.m, _xlfn.LET(_xlpm.m, IF(_xlfn.ISOMITTED(_xlpm.m),_xlpm.n,IF(_xlpm.m=0,_xlpm.n,_xlpm.m)), _xlfn.MAKEARRAY(_xlpm.n, _xlpm.m,_xlfn.LAMBDA(_xlpm.lin,_xlpm.col,0))) )($F$7)</f>
        <v>0</v>
      </c>
      <c r="I9" s="16">
        <v>0</v>
      </c>
      <c r="J9" s="16">
        <v>0</v>
      </c>
      <c r="K9" s="16">
        <v>0</v>
      </c>
    </row>
    <row r="10" spans="1:16" x14ac:dyDescent="0.3">
      <c r="H10" s="16">
        <v>0</v>
      </c>
      <c r="I10" s="16">
        <v>0</v>
      </c>
      <c r="J10" s="16">
        <v>0</v>
      </c>
      <c r="K10" s="16">
        <v>0</v>
      </c>
    </row>
    <row r="11" spans="1:16" x14ac:dyDescent="0.3">
      <c r="H11" s="16">
        <v>0</v>
      </c>
      <c r="I11" s="16">
        <v>0</v>
      </c>
      <c r="J11" s="16">
        <v>0</v>
      </c>
      <c r="K11" s="16">
        <v>0</v>
      </c>
    </row>
    <row r="12" spans="1:16" x14ac:dyDescent="0.3">
      <c r="H12" s="16">
        <v>0</v>
      </c>
      <c r="I12" s="16">
        <v>0</v>
      </c>
      <c r="J12" s="16">
        <v>0</v>
      </c>
      <c r="K12" s="16">
        <v>0</v>
      </c>
    </row>
    <row r="15" spans="1:16" x14ac:dyDescent="0.3">
      <c r="D15" s="1" t="s">
        <v>18</v>
      </c>
      <c r="E15" s="14" t="s">
        <v>37</v>
      </c>
      <c r="F15" s="13">
        <v>4</v>
      </c>
    </row>
    <row r="16" spans="1:16" x14ac:dyDescent="0.3">
      <c r="E16" s="14" t="s">
        <v>38</v>
      </c>
      <c r="F16" s="13">
        <v>2</v>
      </c>
    </row>
    <row r="17" spans="8:9" x14ac:dyDescent="0.3">
      <c r="H17" s="16" cm="1">
        <f t="array" ref="H17:I20">_xlfn.LAMBDA(_xlpm.n,_xlop.m, _xlfn.LET(_xlpm.m, IF(_xlfn.ISOMITTED(_xlpm.m),_xlpm.n,IF(_xlpm.m=0,_xlpm.n,_xlpm.m)), _xlfn.MAKEARRAY(_xlpm.n, _xlpm.m,_xlfn.LAMBDA(_xlpm.lin,_xlpm.col,0))) )($F$15,$F$16)</f>
        <v>0</v>
      </c>
      <c r="I17" s="16">
        <v>0</v>
      </c>
    </row>
    <row r="18" spans="8:9" x14ac:dyDescent="0.3">
      <c r="H18" s="16">
        <v>0</v>
      </c>
      <c r="I18" s="16">
        <v>0</v>
      </c>
    </row>
    <row r="19" spans="8:9" x14ac:dyDescent="0.3">
      <c r="H19" s="16">
        <v>0</v>
      </c>
      <c r="I19" s="16">
        <v>0</v>
      </c>
    </row>
    <row r="20" spans="8:9" x14ac:dyDescent="0.3">
      <c r="H20" s="16">
        <v>0</v>
      </c>
      <c r="I20" s="16">
        <v>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8BE3-C3AC-4575-A0E7-496C1643E2AC}">
  <sheetPr codeName="Planilha8">
    <tabColor theme="9" tint="0.59999389629810485"/>
  </sheetPr>
  <dimension ref="A1:P20"/>
  <sheetViews>
    <sheetView showGridLines="0" workbookViewId="0">
      <selection activeCell="D5" sqref="D5"/>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33</v>
      </c>
      <c r="H1" s="15"/>
      <c r="I1" s="15"/>
      <c r="J1" s="15"/>
      <c r="K1" s="15"/>
      <c r="L1" s="15"/>
      <c r="M1" s="15"/>
      <c r="N1" s="15"/>
      <c r="O1" s="15"/>
      <c r="P1" s="15"/>
    </row>
    <row r="2" spans="1:16" x14ac:dyDescent="0.3">
      <c r="A2" s="18" t="s">
        <v>34</v>
      </c>
      <c r="H2" s="15"/>
      <c r="I2" s="15"/>
      <c r="J2" s="15"/>
      <c r="K2" s="15"/>
      <c r="L2" s="15"/>
      <c r="M2" s="15"/>
      <c r="N2" s="15"/>
      <c r="O2" s="15"/>
      <c r="P2" s="15"/>
    </row>
    <row r="4" spans="1:16" ht="15.75" x14ac:dyDescent="0.25">
      <c r="A4" s="2" t="s">
        <v>16</v>
      </c>
      <c r="B4" s="2" t="s">
        <v>17</v>
      </c>
    </row>
    <row r="5" spans="1:16" ht="31.5" x14ac:dyDescent="0.25">
      <c r="A5" s="20" t="s">
        <v>37</v>
      </c>
      <c r="B5" s="19" t="s">
        <v>36</v>
      </c>
    </row>
    <row r="6" spans="1:16" ht="47.25" x14ac:dyDescent="0.25">
      <c r="A6" s="20" t="s">
        <v>39</v>
      </c>
      <c r="B6" s="19" t="s">
        <v>41</v>
      </c>
    </row>
    <row r="7" spans="1:16" x14ac:dyDescent="0.3">
      <c r="D7" s="1" t="s">
        <v>18</v>
      </c>
      <c r="E7" s="14" t="s">
        <v>37</v>
      </c>
      <c r="F7" s="13">
        <v>4</v>
      </c>
    </row>
    <row r="9" spans="1:16" x14ac:dyDescent="0.3">
      <c r="H9" s="16" cm="1">
        <f t="array" ref="H9:K12">_xlfn.LAMBDA(_xlpm.n,_xlop.m, _xlfn.LET(_xlpm.m, IF(_xlfn.ISOMITTED(_xlpm.m),_xlpm.n,IF(_xlpm.m=0,_xlpm.n,_xlpm.m)), _xlfn.MAKEARRAY(_xlpm.n, _xlpm.m,_xlfn.LAMBDA(_xlpm.lin,_xlpm.col,1))) )($F$7)</f>
        <v>1</v>
      </c>
      <c r="I9" s="16">
        <v>1</v>
      </c>
      <c r="J9" s="16">
        <v>1</v>
      </c>
      <c r="K9" s="16">
        <v>1</v>
      </c>
    </row>
    <row r="10" spans="1:16" x14ac:dyDescent="0.3">
      <c r="H10" s="16">
        <v>1</v>
      </c>
      <c r="I10" s="16">
        <v>1</v>
      </c>
      <c r="J10" s="16">
        <v>1</v>
      </c>
      <c r="K10" s="16">
        <v>1</v>
      </c>
    </row>
    <row r="11" spans="1:16" x14ac:dyDescent="0.3">
      <c r="H11" s="16">
        <v>1</v>
      </c>
      <c r="I11" s="16">
        <v>1</v>
      </c>
      <c r="J11" s="16">
        <v>1</v>
      </c>
      <c r="K11" s="16">
        <v>1</v>
      </c>
    </row>
    <row r="12" spans="1:16" x14ac:dyDescent="0.3">
      <c r="H12" s="16">
        <v>1</v>
      </c>
      <c r="I12" s="16">
        <v>1</v>
      </c>
      <c r="J12" s="16">
        <v>1</v>
      </c>
      <c r="K12" s="16">
        <v>1</v>
      </c>
    </row>
    <row r="15" spans="1:16" x14ac:dyDescent="0.3">
      <c r="D15" s="1" t="s">
        <v>18</v>
      </c>
      <c r="E15" s="14" t="s">
        <v>37</v>
      </c>
      <c r="F15" s="13">
        <v>4</v>
      </c>
    </row>
    <row r="16" spans="1:16" x14ac:dyDescent="0.3">
      <c r="E16" s="14" t="s">
        <v>38</v>
      </c>
      <c r="F16" s="13">
        <v>2</v>
      </c>
    </row>
    <row r="17" spans="8:9" x14ac:dyDescent="0.3">
      <c r="H17" s="16" cm="1">
        <f t="array" ref="H17:I20">_xlfn.LAMBDA(_xlpm.n,_xlop.m, _xlfn.LET(_xlpm.m, IF(_xlfn.ISOMITTED(_xlpm.m),_xlpm.n,IF(_xlpm.m=0,_xlpm.n,_xlpm.m)), _xlfn.MAKEARRAY(_xlpm.n, _xlpm.m,_xlfn.LAMBDA(_xlpm.lin,_xlpm.col,1))) )($F$15,$F$16)</f>
        <v>1</v>
      </c>
      <c r="I17" s="16">
        <v>1</v>
      </c>
    </row>
    <row r="18" spans="8:9" x14ac:dyDescent="0.3">
      <c r="H18" s="16">
        <v>1</v>
      </c>
      <c r="I18" s="16">
        <v>1</v>
      </c>
    </row>
    <row r="19" spans="8:9" x14ac:dyDescent="0.3">
      <c r="H19" s="16">
        <v>1</v>
      </c>
      <c r="I19" s="16">
        <v>1</v>
      </c>
    </row>
    <row r="20" spans="8:9" x14ac:dyDescent="0.3">
      <c r="H20" s="16">
        <v>1</v>
      </c>
      <c r="I20" s="16">
        <v>1</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56C5-0298-4732-A389-ECE823DAA134}">
  <sheetPr codeName="Planilha5">
    <tabColor theme="9" tint="0.59999389629810485"/>
  </sheetPr>
  <dimension ref="A1:Q41"/>
  <sheetViews>
    <sheetView showGridLines="0" workbookViewId="0">
      <selection activeCell="K7" sqref="K7"/>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6" width="9.140625" style="16"/>
    <col min="17" max="17" width="12.42578125" style="16" bestFit="1" customWidth="1"/>
    <col min="18" max="19" width="12.42578125" bestFit="1" customWidth="1"/>
  </cols>
  <sheetData>
    <row r="1" spans="1:17" x14ac:dyDescent="0.3">
      <c r="A1" s="17" t="s">
        <v>21</v>
      </c>
      <c r="K1" s="15"/>
      <c r="L1" s="15"/>
      <c r="M1" s="15"/>
      <c r="N1" s="15"/>
      <c r="O1" s="15"/>
      <c r="P1" s="15"/>
      <c r="Q1" s="15"/>
    </row>
    <row r="2" spans="1:17" x14ac:dyDescent="0.3">
      <c r="A2" s="18" t="s">
        <v>22</v>
      </c>
      <c r="K2" s="15"/>
      <c r="L2" s="15"/>
      <c r="M2" s="15"/>
      <c r="N2" s="15"/>
      <c r="O2" s="15"/>
      <c r="P2" s="15"/>
      <c r="Q2" s="15"/>
    </row>
    <row r="4" spans="1:17" ht="15.75" x14ac:dyDescent="0.25">
      <c r="A4" s="2" t="s">
        <v>16</v>
      </c>
      <c r="B4" s="2" t="s">
        <v>17</v>
      </c>
    </row>
    <row r="5" spans="1:17" ht="78.75" x14ac:dyDescent="0.25">
      <c r="A5" s="20" t="s">
        <v>23</v>
      </c>
      <c r="B5" s="21" t="s">
        <v>26</v>
      </c>
    </row>
    <row r="6" spans="1:17" ht="63" x14ac:dyDescent="0.25">
      <c r="A6" s="20" t="s">
        <v>27</v>
      </c>
      <c r="B6" s="19" t="s">
        <v>28</v>
      </c>
    </row>
    <row r="7" spans="1:17" x14ac:dyDescent="0.3">
      <c r="D7" s="1" t="s">
        <v>18</v>
      </c>
      <c r="E7" s="14" t="s">
        <v>23</v>
      </c>
      <c r="F7" s="13">
        <v>1</v>
      </c>
      <c r="G7" s="13">
        <v>2</v>
      </c>
      <c r="H7" s="13">
        <v>3</v>
      </c>
      <c r="K7" s="16" cm="1">
        <f t="array" ref="K7:K9">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)($F$7:$H$9)</f>
        <v>1</v>
      </c>
    </row>
    <row r="8" spans="1:17" x14ac:dyDescent="0.3">
      <c r="F8" s="13">
        <v>4</v>
      </c>
      <c r="G8" s="13">
        <v>5</v>
      </c>
      <c r="H8" s="13">
        <v>6</v>
      </c>
      <c r="K8" s="16">
        <v>5</v>
      </c>
    </row>
    <row r="9" spans="1:17" x14ac:dyDescent="0.3">
      <c r="F9" s="13">
        <v>7</v>
      </c>
      <c r="G9" s="13">
        <v>8</v>
      </c>
      <c r="H9" s="13">
        <v>9</v>
      </c>
      <c r="K9" s="16">
        <v>9</v>
      </c>
    </row>
    <row r="13" spans="1:17" x14ac:dyDescent="0.3">
      <c r="D13" s="1" t="s">
        <v>18</v>
      </c>
      <c r="E13" s="14" t="s">
        <v>23</v>
      </c>
      <c r="F13" s="13">
        <v>1</v>
      </c>
      <c r="G13" s="13">
        <v>2</v>
      </c>
      <c r="H13" s="13">
        <v>3</v>
      </c>
      <c r="K13" s="16" cm="1">
        <f t="array" ref="K13:M15">DIAG(DIAG(F13:H15))</f>
        <v>1</v>
      </c>
      <c r="L13" s="16">
        <v>0</v>
      </c>
      <c r="M13" s="16">
        <v>0</v>
      </c>
    </row>
    <row r="14" spans="1:17" x14ac:dyDescent="0.3">
      <c r="F14" s="13">
        <v>4</v>
      </c>
      <c r="G14" s="13">
        <v>5</v>
      </c>
      <c r="H14" s="13">
        <v>6</v>
      </c>
      <c r="K14" s="16">
        <v>0</v>
      </c>
      <c r="L14" s="16">
        <v>5</v>
      </c>
      <c r="M14" s="16">
        <v>0</v>
      </c>
    </row>
    <row r="15" spans="1:17" x14ac:dyDescent="0.3">
      <c r="F15" s="13">
        <v>7</v>
      </c>
      <c r="G15" s="13">
        <v>8</v>
      </c>
      <c r="H15" s="13">
        <v>9</v>
      </c>
      <c r="K15" s="16">
        <v>0</v>
      </c>
      <c r="L15" s="16">
        <v>0</v>
      </c>
      <c r="M15" s="16">
        <v>9</v>
      </c>
    </row>
    <row r="19" spans="4:13" x14ac:dyDescent="0.3">
      <c r="D19" s="1" t="s">
        <v>18</v>
      </c>
      <c r="E19" s="14" t="s">
        <v>23</v>
      </c>
      <c r="F19" s="13">
        <v>5</v>
      </c>
      <c r="G19" s="13"/>
      <c r="H19" s="13"/>
      <c r="K19" s="16" cm="1">
        <f t="array" ref="K19:M21">DIAG($F$19:$F$21)</f>
        <v>5</v>
      </c>
      <c r="L19" s="16">
        <v>0</v>
      </c>
      <c r="M19" s="16">
        <v>0</v>
      </c>
    </row>
    <row r="20" spans="4:13" x14ac:dyDescent="0.3">
      <c r="F20" s="13">
        <v>4</v>
      </c>
      <c r="G20" s="13"/>
      <c r="H20" s="13"/>
      <c r="K20" s="16">
        <v>0</v>
      </c>
      <c r="L20" s="16">
        <v>4</v>
      </c>
      <c r="M20" s="16">
        <v>0</v>
      </c>
    </row>
    <row r="21" spans="4:13" x14ac:dyDescent="0.3">
      <c r="F21" s="13">
        <v>7</v>
      </c>
      <c r="G21" s="13"/>
      <c r="H21" s="13"/>
      <c r="K21" s="16">
        <v>0</v>
      </c>
      <c r="L21" s="16">
        <v>0</v>
      </c>
      <c r="M21" s="16">
        <v>7</v>
      </c>
    </row>
    <row r="25" spans="4:13" x14ac:dyDescent="0.3">
      <c r="D25" s="1" t="s">
        <v>18</v>
      </c>
      <c r="E25" s="14" t="s">
        <v>23</v>
      </c>
      <c r="F25" s="13">
        <v>5</v>
      </c>
      <c r="G25" s="13">
        <v>4</v>
      </c>
      <c r="H25" s="13">
        <v>7</v>
      </c>
      <c r="K25" s="16" cm="1">
        <f t="array" ref="K25:M27">DIAG($F$25:$H$25)</f>
        <v>5</v>
      </c>
      <c r="L25" s="16">
        <v>0</v>
      </c>
      <c r="M25" s="16">
        <v>0</v>
      </c>
    </row>
    <row r="26" spans="4:13" x14ac:dyDescent="0.3">
      <c r="F26" s="13"/>
      <c r="G26" s="13"/>
      <c r="H26" s="13"/>
      <c r="K26" s="16">
        <v>0</v>
      </c>
      <c r="L26" s="16">
        <v>4</v>
      </c>
      <c r="M26" s="16">
        <v>0</v>
      </c>
    </row>
    <row r="27" spans="4:13" x14ac:dyDescent="0.3">
      <c r="F27" s="13"/>
      <c r="G27" s="13"/>
      <c r="H27" s="13"/>
      <c r="K27" s="16">
        <v>0</v>
      </c>
      <c r="L27" s="16">
        <v>0</v>
      </c>
      <c r="M27" s="16">
        <v>7</v>
      </c>
    </row>
    <row r="31" spans="4:13" x14ac:dyDescent="0.3">
      <c r="D31" s="1" t="s">
        <v>18</v>
      </c>
      <c r="E31" s="14" t="s">
        <v>23</v>
      </c>
      <c r="F31" s="13">
        <v>1</v>
      </c>
      <c r="G31" s="13">
        <v>2</v>
      </c>
      <c r="H31" s="13">
        <v>3</v>
      </c>
      <c r="K31" s="16" cm="1">
        <f t="array" ref="K31:K32">DIAG($F$31:$H$33,$F$34)</f>
        <v>2</v>
      </c>
    </row>
    <row r="32" spans="4:13" x14ac:dyDescent="0.3">
      <c r="F32" s="13">
        <v>4</v>
      </c>
      <c r="G32" s="13">
        <v>5</v>
      </c>
      <c r="H32" s="13">
        <v>6</v>
      </c>
      <c r="K32" s="16">
        <v>6</v>
      </c>
    </row>
    <row r="33" spans="4:11" x14ac:dyDescent="0.3">
      <c r="F33" s="13">
        <v>7</v>
      </c>
      <c r="G33" s="13">
        <v>8</v>
      </c>
      <c r="H33" s="13">
        <v>9</v>
      </c>
    </row>
    <row r="34" spans="4:11" x14ac:dyDescent="0.3">
      <c r="E34" s="14" t="s">
        <v>27</v>
      </c>
      <c r="F34" s="13">
        <v>1</v>
      </c>
    </row>
    <row r="38" spans="4:11" x14ac:dyDescent="0.3">
      <c r="D38" s="1" t="s">
        <v>18</v>
      </c>
      <c r="E38" s="14" t="s">
        <v>23</v>
      </c>
      <c r="F38" s="13">
        <v>1</v>
      </c>
      <c r="G38" s="13">
        <v>2</v>
      </c>
      <c r="K38" s="16" cm="1">
        <f t="array" ref="K38:K39">DIAG($F$38:$G$40,$F$41)</f>
        <v>4</v>
      </c>
    </row>
    <row r="39" spans="4:11" x14ac:dyDescent="0.3">
      <c r="F39" s="13">
        <v>4</v>
      </c>
      <c r="G39" s="13">
        <v>5</v>
      </c>
      <c r="K39" s="16">
        <v>8</v>
      </c>
    </row>
    <row r="40" spans="4:11" x14ac:dyDescent="0.3">
      <c r="F40" s="13">
        <v>7</v>
      </c>
      <c r="G40" s="13">
        <v>8</v>
      </c>
    </row>
    <row r="41" spans="4:11" x14ac:dyDescent="0.3">
      <c r="E41" s="14" t="s">
        <v>27</v>
      </c>
      <c r="F41" s="13">
        <v>-1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F42A2-5F1C-4A99-AEA1-29C2348D1606}">
  <sheetPr codeName="Planilha6">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0" max="10" width="12.42578125" style="16" bestFit="1" customWidth="1"/>
    <col min="11" max="15" width="9.140625" style="16"/>
    <col min="16" max="16" width="12.42578125" style="16" bestFit="1" customWidth="1"/>
  </cols>
  <sheetData>
    <row r="1" spans="1:16" x14ac:dyDescent="0.3">
      <c r="A1" s="17" t="s">
        <v>31</v>
      </c>
      <c r="J1" s="15"/>
      <c r="K1" s="15"/>
      <c r="L1" s="15"/>
      <c r="M1" s="15"/>
      <c r="N1" s="15"/>
      <c r="O1" s="15"/>
      <c r="P1" s="15"/>
    </row>
    <row r="2" spans="1:16" x14ac:dyDescent="0.3">
      <c r="A2" s="18" t="s">
        <v>55</v>
      </c>
      <c r="J2" s="15"/>
      <c r="K2" s="15"/>
      <c r="L2" s="15"/>
      <c r="M2" s="15"/>
      <c r="N2" s="15"/>
      <c r="O2" s="15"/>
      <c r="P2" s="15"/>
    </row>
    <row r="4" spans="1:16" ht="15.75" x14ac:dyDescent="0.25">
      <c r="A4" s="2" t="s">
        <v>16</v>
      </c>
      <c r="B4" s="2" t="s">
        <v>17</v>
      </c>
    </row>
    <row r="5" spans="1:16" ht="47.25" x14ac:dyDescent="0.25">
      <c r="A5" s="20" t="s">
        <v>23</v>
      </c>
      <c r="B5" s="21" t="s">
        <v>29</v>
      </c>
    </row>
    <row r="6" spans="1:16" ht="47.25" x14ac:dyDescent="0.25">
      <c r="A6" s="20" t="s">
        <v>27</v>
      </c>
      <c r="B6" s="19" t="s">
        <v>30</v>
      </c>
    </row>
    <row r="7" spans="1:16" x14ac:dyDescent="0.3">
      <c r="D7" s="1" t="s">
        <v>18</v>
      </c>
      <c r="E7" s="14" t="s">
        <v>23</v>
      </c>
      <c r="F7" s="13">
        <v>1</v>
      </c>
      <c r="G7" s="13">
        <v>2</v>
      </c>
      <c r="H7" s="13">
        <v>3</v>
      </c>
      <c r="J7" s="16" cm="1">
        <f t="array" ref="J7:L9">_xlfn.LAMBDA(_xlpm.matrix,_xlop.K,_xlfn.MAKEARRAY(ROWS(_xlpm.matrix),COLUMNS(_xlpm.matrix),_xlfn.LAMBDA(_xlpm.lin,_xlpm.col,_xlpm.col&lt;=(_xlpm.lin+_xlpm.K)))*_xlpm.matrix)(F7:H9)</f>
        <v>1</v>
      </c>
      <c r="K7" s="16">
        <v>0</v>
      </c>
      <c r="L7" s="16">
        <v>0</v>
      </c>
    </row>
    <row r="8" spans="1:16" x14ac:dyDescent="0.3">
      <c r="F8" s="13">
        <v>4</v>
      </c>
      <c r="G8" s="13">
        <v>5</v>
      </c>
      <c r="H8" s="13">
        <v>6</v>
      </c>
      <c r="J8" s="16">
        <v>4</v>
      </c>
      <c r="K8" s="16">
        <v>5</v>
      </c>
      <c r="L8" s="16">
        <v>0</v>
      </c>
    </row>
    <row r="9" spans="1:16" x14ac:dyDescent="0.3">
      <c r="F9" s="13">
        <v>7</v>
      </c>
      <c r="G9" s="13">
        <v>8</v>
      </c>
      <c r="H9" s="13">
        <v>9</v>
      </c>
      <c r="J9" s="16">
        <v>7</v>
      </c>
      <c r="K9" s="16">
        <v>8</v>
      </c>
      <c r="L9" s="16">
        <v>9</v>
      </c>
    </row>
    <row r="13" spans="1:16" x14ac:dyDescent="0.3">
      <c r="D13" s="1" t="s">
        <v>18</v>
      </c>
      <c r="E13" s="14" t="s">
        <v>23</v>
      </c>
      <c r="F13" s="13">
        <v>1</v>
      </c>
      <c r="G13" s="13">
        <v>2</v>
      </c>
      <c r="H13" s="13">
        <v>3</v>
      </c>
      <c r="J13" s="16" cm="1">
        <f t="array" ref="J13:L15">TRIL(F13:H15,F16)</f>
        <v>0</v>
      </c>
      <c r="K13" s="16">
        <v>0</v>
      </c>
      <c r="L13" s="16">
        <v>0</v>
      </c>
    </row>
    <row r="14" spans="1:16" x14ac:dyDescent="0.3">
      <c r="F14" s="13">
        <v>4</v>
      </c>
      <c r="G14" s="13">
        <v>5</v>
      </c>
      <c r="H14" s="13">
        <v>6</v>
      </c>
      <c r="J14" s="16">
        <v>4</v>
      </c>
      <c r="K14" s="16">
        <v>0</v>
      </c>
      <c r="L14" s="16">
        <v>0</v>
      </c>
    </row>
    <row r="15" spans="1:16" x14ac:dyDescent="0.3">
      <c r="F15" s="13">
        <v>7</v>
      </c>
      <c r="G15" s="13">
        <v>8</v>
      </c>
      <c r="H15" s="13">
        <v>9</v>
      </c>
      <c r="J15" s="16">
        <v>7</v>
      </c>
      <c r="K15" s="16">
        <v>8</v>
      </c>
      <c r="L15" s="16">
        <v>0</v>
      </c>
    </row>
    <row r="16" spans="1:16" x14ac:dyDescent="0.3">
      <c r="E16" s="14" t="s">
        <v>45</v>
      </c>
      <c r="F16" s="13">
        <v>-1</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0B1A3-0EDF-4665-9E05-96427E8C5CF2}">
  <sheetPr codeName="Planilha7">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0" max="10" width="12.42578125" style="16" bestFit="1" customWidth="1"/>
    <col min="11" max="15" width="9.140625" style="16"/>
    <col min="16" max="16" width="12.42578125" style="16" bestFit="1" customWidth="1"/>
  </cols>
  <sheetData>
    <row r="1" spans="1:16" x14ac:dyDescent="0.3">
      <c r="A1" s="17" t="s">
        <v>32</v>
      </c>
      <c r="J1" s="15"/>
      <c r="K1" s="15"/>
      <c r="L1" s="15"/>
      <c r="M1" s="15"/>
      <c r="N1" s="15"/>
      <c r="O1" s="15"/>
      <c r="P1" s="15"/>
    </row>
    <row r="2" spans="1:16" x14ac:dyDescent="0.3">
      <c r="A2" s="18" t="s">
        <v>54</v>
      </c>
      <c r="J2" s="15"/>
      <c r="K2" s="15"/>
      <c r="L2" s="15"/>
      <c r="M2" s="15"/>
      <c r="N2" s="15"/>
      <c r="O2" s="15"/>
      <c r="P2" s="15"/>
    </row>
    <row r="4" spans="1:16" ht="15.75" x14ac:dyDescent="0.25">
      <c r="A4" s="2" t="s">
        <v>16</v>
      </c>
      <c r="B4" s="2" t="s">
        <v>17</v>
      </c>
    </row>
    <row r="5" spans="1:16" ht="47.25" x14ac:dyDescent="0.25">
      <c r="A5" s="20" t="s">
        <v>23</v>
      </c>
      <c r="B5" s="21" t="s">
        <v>44</v>
      </c>
    </row>
    <row r="6" spans="1:16" ht="47.25" x14ac:dyDescent="0.25">
      <c r="A6" s="20" t="s">
        <v>27</v>
      </c>
      <c r="B6" s="19" t="s">
        <v>30</v>
      </c>
    </row>
    <row r="7" spans="1:16" x14ac:dyDescent="0.3">
      <c r="D7" s="1" t="s">
        <v>18</v>
      </c>
      <c r="E7" s="14" t="s">
        <v>23</v>
      </c>
      <c r="F7" s="13">
        <v>1</v>
      </c>
      <c r="G7" s="13">
        <v>2</v>
      </c>
      <c r="H7" s="13">
        <v>3</v>
      </c>
      <c r="J7" s="16" cm="1">
        <f t="array" ref="J7:L9">_xlfn.LAMBDA(_xlpm.matrix,_xlop.K,_xlfn.MAKEARRAY(ROWS(_xlpm.matrix),COLUMNS(_xlpm.matrix),_xlfn.LAMBDA(_xlpm.lin,_xlpm.col,_xlpm.col&gt;=(_xlpm.lin+_xlpm.K)))*_xlpm.matrix)(F7:H9)</f>
        <v>1</v>
      </c>
      <c r="K7" s="16">
        <v>2</v>
      </c>
      <c r="L7" s="16">
        <v>3</v>
      </c>
    </row>
    <row r="8" spans="1:16" x14ac:dyDescent="0.3">
      <c r="F8" s="13">
        <v>4</v>
      </c>
      <c r="G8" s="13">
        <v>5</v>
      </c>
      <c r="H8" s="13">
        <v>6</v>
      </c>
      <c r="J8" s="16">
        <v>0</v>
      </c>
      <c r="K8" s="16">
        <v>5</v>
      </c>
      <c r="L8" s="16">
        <v>6</v>
      </c>
    </row>
    <row r="9" spans="1:16" x14ac:dyDescent="0.3">
      <c r="F9" s="13">
        <v>7</v>
      </c>
      <c r="G9" s="13">
        <v>8</v>
      </c>
      <c r="H9" s="13">
        <v>9</v>
      </c>
      <c r="J9" s="16">
        <v>0</v>
      </c>
      <c r="K9" s="16">
        <v>0</v>
      </c>
      <c r="L9" s="16">
        <v>9</v>
      </c>
    </row>
    <row r="13" spans="1:16" x14ac:dyDescent="0.3">
      <c r="D13" s="1" t="s">
        <v>18</v>
      </c>
      <c r="E13" s="14" t="s">
        <v>23</v>
      </c>
      <c r="F13" s="13">
        <v>1</v>
      </c>
      <c r="G13" s="13">
        <v>2</v>
      </c>
      <c r="H13" s="13">
        <v>3</v>
      </c>
      <c r="J13" s="16" cm="1">
        <f t="array" ref="J13:L15">TRIU(F13:H15,F16)</f>
        <v>0</v>
      </c>
      <c r="K13" s="16">
        <v>2</v>
      </c>
      <c r="L13" s="16">
        <v>3</v>
      </c>
    </row>
    <row r="14" spans="1:16" x14ac:dyDescent="0.3">
      <c r="F14" s="13">
        <v>4</v>
      </c>
      <c r="G14" s="13">
        <v>5</v>
      </c>
      <c r="H14" s="13">
        <v>6</v>
      </c>
      <c r="J14" s="16">
        <v>0</v>
      </c>
      <c r="K14" s="16">
        <v>0</v>
      </c>
      <c r="L14" s="16">
        <v>6</v>
      </c>
    </row>
    <row r="15" spans="1:16" x14ac:dyDescent="0.3">
      <c r="F15" s="13">
        <v>7</v>
      </c>
      <c r="G15" s="13">
        <v>8</v>
      </c>
      <c r="H15" s="13">
        <v>9</v>
      </c>
      <c r="J15" s="16">
        <v>0</v>
      </c>
      <c r="K15" s="16">
        <v>0</v>
      </c>
      <c r="L15" s="16">
        <v>0</v>
      </c>
    </row>
    <row r="16" spans="1:16" x14ac:dyDescent="0.3">
      <c r="E16" s="14" t="s">
        <v>45</v>
      </c>
      <c r="F16" s="13">
        <v>1</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53021-1C77-490D-A75C-6E51718CFDEE}">
  <sheetPr codeName="Planilha9">
    <tabColor theme="9" tint="0.59999389629810485"/>
  </sheetPr>
  <dimension ref="A1:Q28"/>
  <sheetViews>
    <sheetView showGridLines="0" workbookViewId="0">
      <selection activeCell="I6" sqref="I6"/>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9.140625" style="16"/>
    <col min="17" max="17" width="12.42578125" style="16" bestFit="1" customWidth="1"/>
    <col min="18" max="19" width="12.42578125" bestFit="1" customWidth="1"/>
  </cols>
  <sheetData>
    <row r="1" spans="1:17" x14ac:dyDescent="0.3">
      <c r="A1" s="30" t="s">
        <v>42</v>
      </c>
      <c r="B1" s="31"/>
      <c r="C1" s="31"/>
      <c r="D1" s="31"/>
      <c r="K1" s="15"/>
      <c r="L1" s="15"/>
      <c r="M1" s="15"/>
      <c r="N1" s="15"/>
      <c r="O1" s="15"/>
      <c r="P1" s="15"/>
      <c r="Q1" s="15"/>
    </row>
    <row r="2" spans="1:17" x14ac:dyDescent="0.3">
      <c r="A2" s="18" t="s">
        <v>140</v>
      </c>
      <c r="K2" s="15"/>
      <c r="L2" s="15"/>
      <c r="M2" s="15"/>
      <c r="N2" s="15"/>
      <c r="O2" s="15"/>
      <c r="P2" s="15"/>
      <c r="Q2" s="15"/>
    </row>
    <row r="4" spans="1:17" ht="15.75" x14ac:dyDescent="0.25">
      <c r="A4" s="2" t="s">
        <v>16</v>
      </c>
      <c r="B4" s="2" t="s">
        <v>17</v>
      </c>
    </row>
    <row r="5" spans="1:17" ht="31.5" x14ac:dyDescent="0.25">
      <c r="A5" s="20" t="s">
        <v>23</v>
      </c>
      <c r="B5" s="21" t="s">
        <v>43</v>
      </c>
    </row>
    <row r="6" spans="1:17" ht="63" x14ac:dyDescent="0.25">
      <c r="A6" s="24" t="s">
        <v>137</v>
      </c>
      <c r="B6" s="25" t="s">
        <v>138</v>
      </c>
    </row>
    <row r="9" spans="1:17" x14ac:dyDescent="0.3">
      <c r="D9" s="1" t="s">
        <v>18</v>
      </c>
      <c r="E9" s="14" t="s">
        <v>23</v>
      </c>
      <c r="F9" s="13">
        <v>1</v>
      </c>
      <c r="G9" s="13">
        <v>2</v>
      </c>
      <c r="H9" s="13">
        <v>3</v>
      </c>
      <c r="K9" s="16" cm="1">
        <f t="array" ref="K9:K17">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)($F$9:$H$11,$F$13)</f>
        <v>1</v>
      </c>
    </row>
    <row r="10" spans="1:17" x14ac:dyDescent="0.3">
      <c r="F10" s="13">
        <v>4</v>
      </c>
      <c r="G10" s="13">
        <v>5</v>
      </c>
      <c r="H10" s="13">
        <v>6</v>
      </c>
      <c r="K10" s="16">
        <v>4</v>
      </c>
    </row>
    <row r="11" spans="1:17" x14ac:dyDescent="0.3">
      <c r="F11" s="13">
        <v>7</v>
      </c>
      <c r="G11" s="13">
        <v>8</v>
      </c>
      <c r="H11" s="13">
        <v>9</v>
      </c>
      <c r="K11" s="16">
        <v>7</v>
      </c>
    </row>
    <row r="12" spans="1:17" x14ac:dyDescent="0.3">
      <c r="K12" s="16">
        <v>2</v>
      </c>
    </row>
    <row r="13" spans="1:17" x14ac:dyDescent="0.3">
      <c r="E13" s="14" t="s">
        <v>139</v>
      </c>
      <c r="F13" s="13" t="b">
        <v>0</v>
      </c>
      <c r="K13" s="16">
        <v>5</v>
      </c>
    </row>
    <row r="14" spans="1:17" x14ac:dyDescent="0.3">
      <c r="K14" s="16">
        <v>8</v>
      </c>
    </row>
    <row r="15" spans="1:17" x14ac:dyDescent="0.3">
      <c r="K15" s="16">
        <v>3</v>
      </c>
    </row>
    <row r="16" spans="1:17" x14ac:dyDescent="0.3">
      <c r="K16" s="16">
        <v>6</v>
      </c>
    </row>
    <row r="17" spans="4:11" x14ac:dyDescent="0.3">
      <c r="K17" s="16">
        <v>9</v>
      </c>
    </row>
    <row r="20" spans="4:11" x14ac:dyDescent="0.3">
      <c r="D20" s="1" t="s">
        <v>18</v>
      </c>
      <c r="E20" s="14" t="s">
        <v>23</v>
      </c>
      <c r="F20" s="13">
        <v>1</v>
      </c>
      <c r="G20" s="13">
        <v>2</v>
      </c>
      <c r="H20" s="13">
        <v>3</v>
      </c>
      <c r="K20" s="16" cm="1">
        <f t="array" ref="K20:K28">VEC($F$20:$H$22,$F$24)</f>
        <v>1</v>
      </c>
    </row>
    <row r="21" spans="4:11" x14ac:dyDescent="0.3">
      <c r="F21" s="13">
        <v>4</v>
      </c>
      <c r="G21" s="13">
        <v>5</v>
      </c>
      <c r="H21" s="13">
        <v>6</v>
      </c>
      <c r="K21" s="16">
        <v>2</v>
      </c>
    </row>
    <row r="22" spans="4:11" x14ac:dyDescent="0.3">
      <c r="F22" s="13">
        <v>7</v>
      </c>
      <c r="G22" s="13">
        <v>8</v>
      </c>
      <c r="H22" s="13">
        <v>9</v>
      </c>
      <c r="K22" s="16">
        <v>3</v>
      </c>
    </row>
    <row r="23" spans="4:11" x14ac:dyDescent="0.3">
      <c r="K23" s="16">
        <v>4</v>
      </c>
    </row>
    <row r="24" spans="4:11" x14ac:dyDescent="0.3">
      <c r="E24" s="14" t="s">
        <v>139</v>
      </c>
      <c r="F24" s="13" t="b">
        <v>1</v>
      </c>
      <c r="K24" s="16">
        <v>5</v>
      </c>
    </row>
    <row r="25" spans="4:11" x14ac:dyDescent="0.3">
      <c r="K25" s="16">
        <v>6</v>
      </c>
    </row>
    <row r="26" spans="4:11" x14ac:dyDescent="0.3">
      <c r="K26" s="16">
        <v>7</v>
      </c>
    </row>
    <row r="27" spans="4:11" x14ac:dyDescent="0.3">
      <c r="K27" s="16">
        <v>8</v>
      </c>
    </row>
    <row r="28" spans="4:11" x14ac:dyDescent="0.3">
      <c r="K28" s="16">
        <v>9</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E71AD-9CA6-480E-AF47-13505DC15D2B}">
  <sheetPr>
    <tabColor theme="9" tint="0.59999389629810485"/>
  </sheetPr>
  <dimension ref="A1:Q34"/>
  <sheetViews>
    <sheetView showGridLines="0" workbookViewId="0">
      <selection activeCell="B8" sqref="B8"/>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30" t="s">
        <v>132</v>
      </c>
      <c r="B1" s="31"/>
      <c r="C1" s="31"/>
      <c r="K1" s="15"/>
      <c r="L1" s="15"/>
      <c r="M1" s="15"/>
      <c r="N1" s="15"/>
      <c r="O1" s="15"/>
      <c r="P1" s="15"/>
      <c r="Q1" s="15"/>
    </row>
    <row r="2" spans="1:17" x14ac:dyDescent="0.3">
      <c r="A2" s="18" t="s">
        <v>133</v>
      </c>
      <c r="K2" s="15"/>
      <c r="L2" s="15"/>
      <c r="M2" s="15"/>
      <c r="N2" s="15"/>
      <c r="O2" s="15"/>
      <c r="P2" s="15"/>
      <c r="Q2" s="15"/>
    </row>
    <row r="4" spans="1:17" ht="15.75" x14ac:dyDescent="0.25">
      <c r="A4" s="2" t="s">
        <v>16</v>
      </c>
      <c r="B4" s="2" t="s">
        <v>17</v>
      </c>
    </row>
    <row r="5" spans="1:17" ht="31.5" x14ac:dyDescent="0.25">
      <c r="A5" s="20" t="s">
        <v>23</v>
      </c>
      <c r="B5" s="27" t="s">
        <v>136</v>
      </c>
    </row>
    <row r="6" spans="1:17" ht="15.75" x14ac:dyDescent="0.25">
      <c r="A6" s="24" t="s">
        <v>37</v>
      </c>
      <c r="B6" s="25" t="s">
        <v>134</v>
      </c>
    </row>
    <row r="7" spans="1:17" ht="15.75" x14ac:dyDescent="0.25">
      <c r="A7" s="24" t="s">
        <v>38</v>
      </c>
      <c r="B7" s="25" t="s">
        <v>135</v>
      </c>
    </row>
    <row r="8" spans="1:17" ht="63" x14ac:dyDescent="0.25">
      <c r="A8" s="24" t="s">
        <v>137</v>
      </c>
      <c r="B8" s="25" t="s">
        <v>138</v>
      </c>
    </row>
    <row r="10" spans="1:17" x14ac:dyDescent="0.3">
      <c r="D10" s="1" t="s">
        <v>18</v>
      </c>
      <c r="E10" s="14" t="s">
        <v>23</v>
      </c>
      <c r="F10" s="13">
        <v>1</v>
      </c>
      <c r="G10" s="13">
        <v>4</v>
      </c>
      <c r="H10" s="13">
        <v>7</v>
      </c>
      <c r="I10" s="13">
        <v>10</v>
      </c>
      <c r="K10" s="16" t="e">
        <v>#VALUE!</v>
      </c>
    </row>
    <row r="11" spans="1:17" x14ac:dyDescent="0.3">
      <c r="F11" s="13">
        <v>2</v>
      </c>
      <c r="G11" s="13">
        <v>5</v>
      </c>
      <c r="H11" s="13">
        <v>8</v>
      </c>
      <c r="I11" s="13">
        <v>11</v>
      </c>
    </row>
    <row r="12" spans="1:17" x14ac:dyDescent="0.3">
      <c r="F12" s="13">
        <v>3</v>
      </c>
      <c r="G12" s="13">
        <v>6</v>
      </c>
      <c r="H12" s="13">
        <v>9</v>
      </c>
      <c r="I12" s="13">
        <v>12</v>
      </c>
    </row>
    <row r="14" spans="1:17" x14ac:dyDescent="0.3">
      <c r="E14" s="14" t="s">
        <v>37</v>
      </c>
      <c r="F14" s="13">
        <v>4</v>
      </c>
    </row>
    <row r="15" spans="1:17" x14ac:dyDescent="0.3">
      <c r="E15" s="14" t="s">
        <v>38</v>
      </c>
      <c r="F15" s="13">
        <v>3</v>
      </c>
    </row>
    <row r="16" spans="1:17" x14ac:dyDescent="0.3">
      <c r="E16" s="14" t="s">
        <v>139</v>
      </c>
      <c r="F16" s="13" t="b">
        <v>0</v>
      </c>
    </row>
    <row r="19" spans="4:11" x14ac:dyDescent="0.3">
      <c r="D19" s="1" t="s">
        <v>18</v>
      </c>
      <c r="E19" s="14" t="s">
        <v>23</v>
      </c>
      <c r="F19" s="13">
        <v>1</v>
      </c>
      <c r="G19" s="13">
        <v>4</v>
      </c>
      <c r="H19" s="13">
        <v>7</v>
      </c>
      <c r="K19" s="16" t="e">
        <v>#VALUE!</v>
      </c>
    </row>
    <row r="20" spans="4:11" x14ac:dyDescent="0.3">
      <c r="F20" s="13">
        <v>2</v>
      </c>
      <c r="G20" s="13">
        <v>5</v>
      </c>
      <c r="H20" s="13">
        <v>8</v>
      </c>
    </row>
    <row r="21" spans="4:11" x14ac:dyDescent="0.3">
      <c r="F21" s="13">
        <v>3</v>
      </c>
      <c r="G21" s="13">
        <v>6</v>
      </c>
      <c r="H21" s="13">
        <v>9</v>
      </c>
    </row>
    <row r="23" spans="4:11" x14ac:dyDescent="0.3">
      <c r="E23" s="14" t="s">
        <v>37</v>
      </c>
      <c r="F23" s="13">
        <v>5</v>
      </c>
    </row>
    <row r="24" spans="4:11" x14ac:dyDescent="0.3">
      <c r="E24" s="14" t="s">
        <v>38</v>
      </c>
      <c r="F24" s="13">
        <v>2</v>
      </c>
    </row>
    <row r="25" spans="4:11" x14ac:dyDescent="0.3">
      <c r="E25" s="14" t="s">
        <v>139</v>
      </c>
      <c r="F25" s="13" t="b">
        <v>0</v>
      </c>
    </row>
    <row r="28" spans="4:11" x14ac:dyDescent="0.3">
      <c r="D28" s="1" t="s">
        <v>18</v>
      </c>
      <c r="E28" s="14" t="s">
        <v>23</v>
      </c>
      <c r="F28" s="13">
        <v>1</v>
      </c>
      <c r="G28" s="13">
        <v>4</v>
      </c>
      <c r="H28" s="13">
        <v>7</v>
      </c>
      <c r="K28" s="16" t="e">
        <v>#VALUE!</v>
      </c>
    </row>
    <row r="29" spans="4:11" x14ac:dyDescent="0.3">
      <c r="F29" s="13">
        <v>2</v>
      </c>
      <c r="G29" s="13">
        <v>5</v>
      </c>
      <c r="H29" s="13">
        <v>8</v>
      </c>
    </row>
    <row r="30" spans="4:11" x14ac:dyDescent="0.3">
      <c r="F30" s="13">
        <v>3</v>
      </c>
      <c r="G30" s="13">
        <v>6</v>
      </c>
      <c r="H30" s="13">
        <v>9</v>
      </c>
    </row>
    <row r="32" spans="4:11" x14ac:dyDescent="0.3">
      <c r="E32" s="14" t="s">
        <v>37</v>
      </c>
      <c r="F32" s="13">
        <v>5</v>
      </c>
    </row>
    <row r="33" spans="5:6" x14ac:dyDescent="0.3">
      <c r="E33" s="14" t="s">
        <v>38</v>
      </c>
      <c r="F33" s="13">
        <v>2</v>
      </c>
    </row>
    <row r="34" spans="5:6" x14ac:dyDescent="0.3">
      <c r="E34" s="14" t="s">
        <v>139</v>
      </c>
      <c r="F34" s="13" t="b">
        <v>1</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DEC5-68FB-4441-9AF3-3B0CD23070AF}">
  <sheetPr>
    <tabColor theme="9" tint="0.59999389629810485"/>
  </sheetPr>
  <dimension ref="A1:Q12"/>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17" t="s">
        <v>46</v>
      </c>
      <c r="K1" s="15"/>
      <c r="L1" s="15"/>
      <c r="M1" s="15"/>
      <c r="N1" s="15"/>
      <c r="O1" s="15"/>
      <c r="P1" s="15"/>
      <c r="Q1" s="15"/>
    </row>
    <row r="2" spans="1:17" x14ac:dyDescent="0.3">
      <c r="A2" s="18" t="s">
        <v>53</v>
      </c>
      <c r="K2" s="15"/>
      <c r="L2" s="15"/>
      <c r="M2" s="15"/>
      <c r="N2" s="15"/>
      <c r="O2" s="15"/>
      <c r="P2" s="15"/>
      <c r="Q2" s="15"/>
    </row>
    <row r="4" spans="1:17" ht="15.75" x14ac:dyDescent="0.25">
      <c r="A4" s="2" t="s">
        <v>16</v>
      </c>
      <c r="B4" s="2" t="s">
        <v>17</v>
      </c>
    </row>
    <row r="5" spans="1:17" ht="31.5" x14ac:dyDescent="0.25">
      <c r="A5" s="20" t="s">
        <v>23</v>
      </c>
      <c r="B5" s="21" t="s">
        <v>47</v>
      </c>
    </row>
    <row r="6" spans="1:17" ht="15.75" x14ac:dyDescent="0.25">
      <c r="A6" s="20"/>
      <c r="B6" s="19"/>
    </row>
    <row r="7" spans="1:17" x14ac:dyDescent="0.3">
      <c r="D7" s="1" t="s">
        <v>18</v>
      </c>
      <c r="E7" s="14" t="s">
        <v>23</v>
      </c>
      <c r="F7" s="13">
        <v>1</v>
      </c>
      <c r="G7" s="13">
        <v>2</v>
      </c>
      <c r="H7" s="13">
        <v>3</v>
      </c>
      <c r="K7" s="16" cm="1">
        <f t="array" ref="K7:M7">_xlfn.LAMBDA(_xlpm.matrix,_xlfn.LET(_xlpm.matrix2,TRANSPOSE(_xlpm.matrix),TRANSPOSE(_xlfn.SORTBY(_xlpm.matrix2,_xlfn.SEQUENCE(ROWS(_xlpm.matrix2),1),-1))))($F$7:$H$7)</f>
        <v>3</v>
      </c>
      <c r="L7" s="16">
        <v>2</v>
      </c>
      <c r="M7" s="16">
        <v>1</v>
      </c>
    </row>
    <row r="10" spans="1:17" x14ac:dyDescent="0.3">
      <c r="D10" s="1" t="s">
        <v>18</v>
      </c>
      <c r="E10" s="14" t="s">
        <v>23</v>
      </c>
      <c r="F10" s="13">
        <v>1</v>
      </c>
      <c r="G10" s="13">
        <v>2</v>
      </c>
      <c r="H10" s="13">
        <v>3</v>
      </c>
      <c r="K10" s="16" cm="1">
        <f t="array" ref="K10:M12">FLIPLR($F$10:$H$12)</f>
        <v>3</v>
      </c>
      <c r="L10" s="16">
        <v>2</v>
      </c>
      <c r="M10" s="16">
        <v>1</v>
      </c>
    </row>
    <row r="11" spans="1:17" x14ac:dyDescent="0.3">
      <c r="F11" s="13">
        <v>4</v>
      </c>
      <c r="G11" s="13">
        <v>5</v>
      </c>
      <c r="H11" s="13">
        <v>6</v>
      </c>
      <c r="K11" s="16">
        <v>6</v>
      </c>
      <c r="L11" s="16">
        <v>5</v>
      </c>
      <c r="M11" s="16">
        <v>4</v>
      </c>
    </row>
    <row r="12" spans="1:17" x14ac:dyDescent="0.3">
      <c r="F12" s="13">
        <v>7</v>
      </c>
      <c r="G12" s="13">
        <v>8</v>
      </c>
      <c r="H12" s="13">
        <v>9</v>
      </c>
      <c r="K12" s="16">
        <v>9</v>
      </c>
      <c r="L12" s="16">
        <v>8</v>
      </c>
      <c r="M12" s="16">
        <v>7</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07DF-B4FB-4CE5-B471-33A0D5B27BBA}">
  <sheetPr>
    <tabColor theme="9" tint="0.59999389629810485"/>
  </sheetPr>
  <dimension ref="A1:Q16"/>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17" t="s">
        <v>48</v>
      </c>
      <c r="K1" s="15"/>
      <c r="L1" s="15"/>
      <c r="M1" s="15"/>
      <c r="N1" s="15"/>
      <c r="O1" s="15"/>
      <c r="P1" s="15"/>
      <c r="Q1" s="15"/>
    </row>
    <row r="2" spans="1:17" x14ac:dyDescent="0.3">
      <c r="A2" s="18" t="s">
        <v>49</v>
      </c>
      <c r="K2" s="15"/>
      <c r="L2" s="15"/>
      <c r="M2" s="15"/>
      <c r="N2" s="15"/>
      <c r="O2" s="15"/>
      <c r="P2" s="15"/>
      <c r="Q2" s="15"/>
    </row>
    <row r="4" spans="1:17" ht="15.75" x14ac:dyDescent="0.25">
      <c r="A4" s="2" t="s">
        <v>16</v>
      </c>
      <c r="B4" s="2" t="s">
        <v>17</v>
      </c>
    </row>
    <row r="5" spans="1:17" ht="31.5" x14ac:dyDescent="0.25">
      <c r="A5" s="20" t="s">
        <v>23</v>
      </c>
      <c r="B5" s="21" t="s">
        <v>47</v>
      </c>
    </row>
    <row r="6" spans="1:17" ht="15.75" x14ac:dyDescent="0.25">
      <c r="A6" s="20"/>
      <c r="B6" s="19"/>
    </row>
    <row r="7" spans="1:17" x14ac:dyDescent="0.3">
      <c r="D7" s="1" t="s">
        <v>18</v>
      </c>
      <c r="E7" s="14" t="s">
        <v>23</v>
      </c>
      <c r="F7" s="13">
        <v>1</v>
      </c>
      <c r="K7" s="16" cm="1">
        <f t="array" ref="K7:K9">_xlfn.LAMBDA(_xlpm.matrix, _xlfn.SORTBY(_xlpm.matrix, _xlfn.SEQUENCE(ROWS(_xlpm.matrix),1),-1) )($F$7:$F$9)</f>
        <v>3</v>
      </c>
    </row>
    <row r="8" spans="1:17" x14ac:dyDescent="0.3">
      <c r="F8" s="13">
        <v>2</v>
      </c>
      <c r="K8" s="16">
        <v>2</v>
      </c>
    </row>
    <row r="9" spans="1:17" x14ac:dyDescent="0.3">
      <c r="F9" s="13">
        <v>3</v>
      </c>
      <c r="K9" s="16">
        <v>1</v>
      </c>
    </row>
    <row r="14" spans="1:17" x14ac:dyDescent="0.3">
      <c r="D14" s="1" t="s">
        <v>18</v>
      </c>
      <c r="E14" s="14" t="s">
        <v>23</v>
      </c>
      <c r="F14" s="13">
        <v>1</v>
      </c>
      <c r="G14" s="13">
        <v>2</v>
      </c>
      <c r="H14" s="13">
        <v>3</v>
      </c>
      <c r="K14" s="16" cm="1">
        <f t="array" ref="K14:M16">FLIPUD($F$14:$H$16)</f>
        <v>7</v>
      </c>
      <c r="L14" s="16">
        <v>8</v>
      </c>
      <c r="M14" s="16">
        <v>9</v>
      </c>
    </row>
    <row r="15" spans="1:17" x14ac:dyDescent="0.3">
      <c r="F15" s="13">
        <v>4</v>
      </c>
      <c r="G15" s="13">
        <v>5</v>
      </c>
      <c r="H15" s="13">
        <v>6</v>
      </c>
      <c r="K15" s="16">
        <v>4</v>
      </c>
      <c r="L15" s="16">
        <v>5</v>
      </c>
      <c r="M15" s="16">
        <v>6</v>
      </c>
    </row>
    <row r="16" spans="1:17" x14ac:dyDescent="0.3">
      <c r="F16" s="13">
        <v>7</v>
      </c>
      <c r="G16" s="13">
        <v>8</v>
      </c>
      <c r="H16" s="13">
        <v>9</v>
      </c>
      <c r="K16" s="16">
        <v>1</v>
      </c>
      <c r="L16" s="16">
        <v>2</v>
      </c>
      <c r="M16" s="16">
        <v>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4D3C6-519D-4478-A329-CAF41196CC30}">
  <sheetPr>
    <tabColor theme="9" tint="0.59999389629810485"/>
  </sheetPr>
  <dimension ref="A1:T24"/>
  <sheetViews>
    <sheetView showGridLines="0" workbookViewId="0">
      <selection activeCell="J9" sqref="J9"/>
    </sheetView>
  </sheetViews>
  <sheetFormatPr defaultColWidth="8.85546875" defaultRowHeight="18.75" x14ac:dyDescent="0.3"/>
  <cols>
    <col min="1" max="1" width="12.7109375" style="18" customWidth="1"/>
    <col min="2" max="2" width="24.85546875" bestFit="1" customWidth="1"/>
    <col min="10" max="18" width="8.85546875" style="16"/>
  </cols>
  <sheetData>
    <row r="1" spans="1:20" x14ac:dyDescent="0.3">
      <c r="A1" s="17" t="s">
        <v>51</v>
      </c>
      <c r="J1" s="15"/>
      <c r="K1" s="15"/>
      <c r="L1" s="15"/>
      <c r="M1" s="15"/>
      <c r="N1" s="15"/>
      <c r="O1" s="15"/>
      <c r="P1" s="15"/>
      <c r="Q1" s="15"/>
      <c r="R1" s="15"/>
    </row>
    <row r="2" spans="1:20" x14ac:dyDescent="0.3">
      <c r="A2" s="18" t="s">
        <v>52</v>
      </c>
      <c r="J2" s="15"/>
      <c r="K2" s="15"/>
      <c r="L2" s="15"/>
      <c r="M2" s="15"/>
      <c r="N2" s="15"/>
      <c r="O2" s="15"/>
      <c r="P2" s="15"/>
      <c r="Q2" s="15"/>
      <c r="R2" s="15"/>
    </row>
    <row r="4" spans="1:20" ht="15.75" x14ac:dyDescent="0.25">
      <c r="A4" s="2" t="s">
        <v>16</v>
      </c>
      <c r="B4" s="2" t="s">
        <v>17</v>
      </c>
    </row>
    <row r="5" spans="1:20" ht="15.75" x14ac:dyDescent="0.25">
      <c r="A5" s="20" t="s">
        <v>23</v>
      </c>
      <c r="B5" s="19" t="s">
        <v>56</v>
      </c>
    </row>
    <row r="6" spans="1:20" ht="31.5" x14ac:dyDescent="0.25">
      <c r="A6" s="20" t="s">
        <v>57</v>
      </c>
      <c r="B6" s="19" t="s">
        <v>58</v>
      </c>
    </row>
    <row r="7" spans="1:20" ht="47.25" x14ac:dyDescent="0.25">
      <c r="A7" s="20" t="s">
        <v>39</v>
      </c>
      <c r="B7" s="19" t="s">
        <v>59</v>
      </c>
    </row>
    <row r="9" spans="1:20" x14ac:dyDescent="0.3">
      <c r="D9" s="1" t="s">
        <v>18</v>
      </c>
      <c r="E9" s="14" t="s">
        <v>23</v>
      </c>
      <c r="F9" s="13">
        <v>1</v>
      </c>
      <c r="G9" s="13">
        <v>2</v>
      </c>
      <c r="H9" s="13">
        <v>3</v>
      </c>
      <c r="J9" s="16" cm="1">
        <f t="array" ref="J9:O14">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)))($F$9:$H$11,$F$13,$F$14)</f>
        <v>1</v>
      </c>
      <c r="K9" s="16">
        <v>2</v>
      </c>
      <c r="L9" s="16">
        <v>3</v>
      </c>
      <c r="M9" s="16">
        <v>1</v>
      </c>
      <c r="N9" s="16">
        <v>2</v>
      </c>
      <c r="O9" s="16">
        <v>3</v>
      </c>
    </row>
    <row r="10" spans="1:20" x14ac:dyDescent="0.3">
      <c r="F10" s="13">
        <v>4</v>
      </c>
      <c r="G10" s="13">
        <v>5</v>
      </c>
      <c r="H10" s="13">
        <v>6</v>
      </c>
      <c r="J10" s="16">
        <v>4</v>
      </c>
      <c r="K10" s="16">
        <v>5</v>
      </c>
      <c r="L10" s="16">
        <v>6</v>
      </c>
      <c r="M10" s="16">
        <v>4</v>
      </c>
      <c r="N10" s="16">
        <v>5</v>
      </c>
      <c r="O10" s="16">
        <v>6</v>
      </c>
    </row>
    <row r="11" spans="1:20" x14ac:dyDescent="0.3">
      <c r="F11" s="13">
        <v>7</v>
      </c>
      <c r="G11" s="13">
        <v>8</v>
      </c>
      <c r="H11" s="13">
        <v>9</v>
      </c>
      <c r="J11" s="16">
        <v>7</v>
      </c>
      <c r="K11" s="16">
        <v>8</v>
      </c>
      <c r="L11" s="16">
        <v>9</v>
      </c>
      <c r="M11" s="16">
        <v>7</v>
      </c>
      <c r="N11" s="16">
        <v>8</v>
      </c>
      <c r="O11" s="16">
        <v>9</v>
      </c>
    </row>
    <row r="12" spans="1:20" ht="15" x14ac:dyDescent="0.25">
      <c r="A12"/>
      <c r="J12" s="16">
        <v>1</v>
      </c>
      <c r="K12" s="16">
        <v>2</v>
      </c>
      <c r="L12" s="16">
        <v>3</v>
      </c>
      <c r="M12" s="16">
        <v>1</v>
      </c>
      <c r="N12" s="16">
        <v>2</v>
      </c>
      <c r="O12" s="16">
        <v>3</v>
      </c>
    </row>
    <row r="13" spans="1:20" x14ac:dyDescent="0.3">
      <c r="E13" s="14" t="s">
        <v>37</v>
      </c>
      <c r="F13" s="13">
        <v>2</v>
      </c>
      <c r="J13" s="16">
        <v>4</v>
      </c>
      <c r="K13" s="16">
        <v>5</v>
      </c>
      <c r="L13" s="16">
        <v>6</v>
      </c>
      <c r="M13" s="16">
        <v>4</v>
      </c>
      <c r="N13" s="16">
        <v>5</v>
      </c>
      <c r="O13" s="16">
        <v>6</v>
      </c>
    </row>
    <row r="14" spans="1:20" x14ac:dyDescent="0.3">
      <c r="E14" s="14" t="s">
        <v>38</v>
      </c>
      <c r="F14" s="13">
        <v>2</v>
      </c>
      <c r="J14" s="16">
        <v>7</v>
      </c>
      <c r="K14" s="16">
        <v>8</v>
      </c>
      <c r="L14" s="16">
        <v>9</v>
      </c>
      <c r="M14" s="16">
        <v>7</v>
      </c>
      <c r="N14" s="16">
        <v>8</v>
      </c>
      <c r="O14" s="16">
        <v>9</v>
      </c>
    </row>
    <row r="16" spans="1:20" s="22" customFormat="1" x14ac:dyDescent="0.3">
      <c r="A16" s="18"/>
      <c r="B16"/>
      <c r="C16"/>
      <c r="D16"/>
      <c r="E16"/>
      <c r="F16"/>
      <c r="G16"/>
      <c r="H16"/>
      <c r="I16"/>
      <c r="J16" s="16"/>
      <c r="K16" s="16"/>
      <c r="L16" s="16"/>
      <c r="M16" s="16"/>
      <c r="N16" s="16"/>
      <c r="O16" s="16"/>
      <c r="P16" s="16"/>
      <c r="Q16" s="16"/>
      <c r="R16" s="16"/>
      <c r="T16"/>
    </row>
    <row r="17" spans="1:20" s="22" customFormat="1" x14ac:dyDescent="0.3">
      <c r="A17" s="18"/>
      <c r="B17"/>
      <c r="C17"/>
      <c r="D17"/>
      <c r="E17"/>
      <c r="F17"/>
      <c r="G17"/>
      <c r="H17"/>
      <c r="I17"/>
      <c r="J17" s="16"/>
      <c r="K17" s="16"/>
      <c r="L17" s="16"/>
      <c r="M17" s="16"/>
      <c r="N17" s="16"/>
      <c r="O17" s="16"/>
      <c r="P17" s="16"/>
      <c r="Q17" s="16"/>
      <c r="R17" s="16"/>
      <c r="T17"/>
    </row>
    <row r="19" spans="1:20" x14ac:dyDescent="0.3">
      <c r="D19" s="1" t="s">
        <v>18</v>
      </c>
      <c r="E19" s="14" t="s">
        <v>23</v>
      </c>
      <c r="F19" s="13">
        <v>1</v>
      </c>
      <c r="G19" s="13">
        <v>2</v>
      </c>
      <c r="H19" s="13">
        <v>3</v>
      </c>
      <c r="J19" s="16" cm="1">
        <f t="array" ref="J19:L24">REPMAT($F$19:$H$21,$F$23)</f>
        <v>1</v>
      </c>
      <c r="K19" s="16">
        <v>2</v>
      </c>
      <c r="L19" s="16">
        <v>3</v>
      </c>
    </row>
    <row r="20" spans="1:20" x14ac:dyDescent="0.3">
      <c r="F20" s="13">
        <v>4</v>
      </c>
      <c r="G20" s="13">
        <v>5</v>
      </c>
      <c r="H20" s="13">
        <v>6</v>
      </c>
      <c r="J20" s="16">
        <v>4</v>
      </c>
      <c r="K20" s="16">
        <v>5</v>
      </c>
      <c r="L20" s="16">
        <v>6</v>
      </c>
    </row>
    <row r="21" spans="1:20" x14ac:dyDescent="0.3">
      <c r="F21" s="13">
        <v>7</v>
      </c>
      <c r="G21" s="13">
        <v>8</v>
      </c>
      <c r="H21" s="13">
        <v>9</v>
      </c>
      <c r="J21" s="16">
        <v>7</v>
      </c>
      <c r="K21" s="16">
        <v>8</v>
      </c>
      <c r="L21" s="16">
        <v>9</v>
      </c>
    </row>
    <row r="22" spans="1:20" x14ac:dyDescent="0.3">
      <c r="J22" s="16">
        <v>1</v>
      </c>
      <c r="K22" s="16">
        <v>2</v>
      </c>
      <c r="L22" s="16">
        <v>3</v>
      </c>
    </row>
    <row r="23" spans="1:20" x14ac:dyDescent="0.3">
      <c r="E23" s="14" t="s">
        <v>37</v>
      </c>
      <c r="F23" s="13">
        <v>2</v>
      </c>
      <c r="J23" s="16">
        <v>4</v>
      </c>
      <c r="K23" s="16">
        <v>5</v>
      </c>
      <c r="L23" s="16">
        <v>6</v>
      </c>
    </row>
    <row r="24" spans="1:20" x14ac:dyDescent="0.3">
      <c r="J24" s="16">
        <v>7</v>
      </c>
      <c r="K24" s="16">
        <v>8</v>
      </c>
      <c r="L24" s="16">
        <v>9</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F175-79D3-4AC3-984B-C425FE780A74}">
  <sheetPr>
    <tabColor theme="9" tint="0.59999389629810485"/>
  </sheetPr>
  <dimension ref="A1:R33"/>
  <sheetViews>
    <sheetView showGridLines="0" workbookViewId="0">
      <selection activeCell="A2" sqref="A2"/>
    </sheetView>
  </sheetViews>
  <sheetFormatPr defaultColWidth="8.85546875" defaultRowHeight="18.75" x14ac:dyDescent="0.3"/>
  <cols>
    <col min="1" max="1" width="12.7109375" style="18" customWidth="1"/>
    <col min="2" max="2" width="31.140625" bestFit="1" customWidth="1"/>
    <col min="6" max="7" width="12.42578125" bestFit="1" customWidth="1"/>
    <col min="10" max="10" width="12.42578125" style="16" bestFit="1" customWidth="1"/>
    <col min="11" max="13" width="8.85546875" style="16"/>
    <col min="14" max="14" width="12.42578125" style="16" bestFit="1" customWidth="1"/>
    <col min="15" max="18" width="8.85546875" style="16"/>
  </cols>
  <sheetData>
    <row r="1" spans="1:18" x14ac:dyDescent="0.3">
      <c r="A1" s="17" t="s">
        <v>89</v>
      </c>
      <c r="J1" s="15"/>
      <c r="K1" s="15"/>
      <c r="L1" s="15"/>
      <c r="M1" s="15"/>
      <c r="N1" s="15"/>
      <c r="O1" s="15"/>
      <c r="P1" s="15"/>
      <c r="Q1" s="15"/>
      <c r="R1" s="15"/>
    </row>
    <row r="2" spans="1:18" x14ac:dyDescent="0.3">
      <c r="A2" s="18" t="s">
        <v>70</v>
      </c>
      <c r="J2" s="15"/>
      <c r="K2" s="15"/>
      <c r="L2" s="15"/>
      <c r="M2" s="15"/>
      <c r="N2" s="15"/>
      <c r="O2" s="15"/>
      <c r="P2" s="15"/>
      <c r="Q2" s="15"/>
      <c r="R2" s="15"/>
    </row>
    <row r="4" spans="1:18" ht="15.75" x14ac:dyDescent="0.25">
      <c r="A4" s="2" t="s">
        <v>16</v>
      </c>
      <c r="B4" s="2" t="s">
        <v>17</v>
      </c>
    </row>
    <row r="5" spans="1:18" ht="15.75" x14ac:dyDescent="0.25">
      <c r="A5" s="20" t="s">
        <v>23</v>
      </c>
      <c r="B5" s="19" t="s">
        <v>56</v>
      </c>
    </row>
    <row r="6" spans="1:18" ht="15.75" x14ac:dyDescent="0.25">
      <c r="A6" s="20" t="s">
        <v>57</v>
      </c>
      <c r="B6" s="19" t="s">
        <v>67</v>
      </c>
    </row>
    <row r="7" spans="1:18" ht="15.75" x14ac:dyDescent="0.25">
      <c r="A7" s="20" t="s">
        <v>65</v>
      </c>
      <c r="B7" s="19" t="s">
        <v>66</v>
      </c>
    </row>
    <row r="9" spans="1:18" x14ac:dyDescent="0.3">
      <c r="D9" s="1" t="s">
        <v>18</v>
      </c>
      <c r="E9" s="14" t="s">
        <v>23</v>
      </c>
      <c r="F9" s="13" t="b">
        <v>1</v>
      </c>
      <c r="J9" s="16" cm="1">
        <f t="array" ref="J9:J10">_xlfn.LAMBDA(_xlpm.matrix,_xlop.n,_xlop.direction,
_xlfn.LET(
_xlpm.n, IF(OR(_xlfn.ISOMITTED(_xlpm.n),_xlpm.n&lt;1), ROWS(_xlpm.matrix)*COLUMNS(_xlpm.matrix),_xlpm.n),
_xlpm.direction, IF(_xlfn.ISOMITTED(_xlpm.direction), "first", LOWER(_xlpm.direction) ),
_xlpm.filtered,
_xlfn._xlws.FILTER(_xlfn.SEQUENCE(ROWS(_xlpm.matrix)*COLUMNS(_xlpm.matrix)),VEC(_xlpm.matrix)*1&lt;&gt;0),
_xlpm.filteredOrdered, IF(_xlpm.direction = "first", _xlpm.filtered, IF( _xlpm.direction = "last", FLIPUD(_xlpm.filtered), #VALUE!) ),
INDEX( _xlpm.filteredOrdered, _xlfn.SEQUENCE( MIN(COUNTA(_xlpm.filteredOrdered),_xlpm.n) ), 0 )
))($F$9:$F$12)</f>
        <v>1</v>
      </c>
    </row>
    <row r="10" spans="1:18" x14ac:dyDescent="0.3">
      <c r="F10" s="13" t="b">
        <v>0</v>
      </c>
      <c r="J10" s="16">
        <v>4</v>
      </c>
    </row>
    <row r="11" spans="1:18" x14ac:dyDescent="0.3">
      <c r="F11" s="13" t="b">
        <v>0</v>
      </c>
    </row>
    <row r="12" spans="1:18" x14ac:dyDescent="0.3">
      <c r="F12" s="13" t="b">
        <v>1</v>
      </c>
    </row>
    <row r="13" spans="1:18" ht="15" x14ac:dyDescent="0.25">
      <c r="A13"/>
    </row>
    <row r="15" spans="1:18" x14ac:dyDescent="0.3">
      <c r="D15" s="1" t="s">
        <v>18</v>
      </c>
      <c r="E15" s="14" t="s">
        <v>23</v>
      </c>
      <c r="F15" s="13" t="b">
        <v>1</v>
      </c>
      <c r="G15" s="13" t="b">
        <v>1</v>
      </c>
      <c r="J15" s="16" cm="1">
        <f t="array" ref="J15:J18">NOZERO($F$15:$G$18)</f>
        <v>1</v>
      </c>
    </row>
    <row r="16" spans="1:18" x14ac:dyDescent="0.3">
      <c r="F16" s="13" t="b">
        <v>0</v>
      </c>
      <c r="G16" s="13" t="b">
        <v>0</v>
      </c>
      <c r="J16" s="16">
        <v>4</v>
      </c>
    </row>
    <row r="17" spans="1:12" x14ac:dyDescent="0.3">
      <c r="F17" s="13" t="b">
        <v>0</v>
      </c>
      <c r="G17" s="13" t="b">
        <v>0</v>
      </c>
      <c r="J17" s="16">
        <v>5</v>
      </c>
    </row>
    <row r="18" spans="1:12" x14ac:dyDescent="0.3">
      <c r="F18" s="13" t="b">
        <v>1</v>
      </c>
      <c r="G18" s="13" t="b">
        <v>1</v>
      </c>
      <c r="J18" s="16">
        <v>8</v>
      </c>
    </row>
    <row r="19" spans="1:12" ht="15" x14ac:dyDescent="0.25">
      <c r="A19"/>
    </row>
    <row r="21" spans="1:12" x14ac:dyDescent="0.3">
      <c r="D21" s="1" t="s">
        <v>18</v>
      </c>
      <c r="E21" s="14" t="s">
        <v>23</v>
      </c>
      <c r="F21" s="13">
        <v>1</v>
      </c>
      <c r="G21" s="13">
        <v>0</v>
      </c>
      <c r="H21" s="13">
        <v>100</v>
      </c>
      <c r="J21" s="16" cm="1">
        <f t="array" ref="J21:J23">NOZERO(F21:H23,F25)</f>
        <v>1</v>
      </c>
    </row>
    <row r="22" spans="1:12" x14ac:dyDescent="0.3">
      <c r="F22" s="13">
        <v>0</v>
      </c>
      <c r="G22" s="13">
        <v>20</v>
      </c>
      <c r="H22" s="13">
        <v>0</v>
      </c>
      <c r="J22" s="16">
        <v>3</v>
      </c>
    </row>
    <row r="23" spans="1:12" x14ac:dyDescent="0.3">
      <c r="F23" s="13">
        <v>3</v>
      </c>
      <c r="G23" s="13">
        <v>0</v>
      </c>
      <c r="H23" s="13">
        <v>300</v>
      </c>
      <c r="J23" s="16">
        <v>5</v>
      </c>
    </row>
    <row r="25" spans="1:12" x14ac:dyDescent="0.3">
      <c r="E25" s="14" t="s">
        <v>37</v>
      </c>
      <c r="F25" s="13">
        <v>3</v>
      </c>
    </row>
    <row r="27" spans="1:12" x14ac:dyDescent="0.3">
      <c r="L27" s="16" t="s">
        <v>71</v>
      </c>
    </row>
    <row r="28" spans="1:12" x14ac:dyDescent="0.3">
      <c r="D28" s="1" t="s">
        <v>18</v>
      </c>
      <c r="E28" s="14" t="s">
        <v>23</v>
      </c>
      <c r="F28" s="13">
        <v>1</v>
      </c>
      <c r="G28" s="13">
        <v>0</v>
      </c>
      <c r="H28" s="13">
        <v>100</v>
      </c>
      <c r="J28" s="16" cm="1">
        <f t="array" ref="J28:J30">NOZERO($F$21:$H$23,$F$25,$F$33)</f>
        <v>9</v>
      </c>
      <c r="L28" s="16" cm="1">
        <f t="array" ref="L28:L30">SLICE(VEC(F28:H30),_xlfn.ANCHORARRAY(J28))</f>
        <v>300</v>
      </c>
    </row>
    <row r="29" spans="1:12" x14ac:dyDescent="0.3">
      <c r="F29" s="13">
        <v>0</v>
      </c>
      <c r="G29" s="13">
        <v>20</v>
      </c>
      <c r="H29" s="13">
        <v>0</v>
      </c>
      <c r="J29" s="16">
        <v>7</v>
      </c>
      <c r="L29" s="16">
        <v>100</v>
      </c>
    </row>
    <row r="30" spans="1:12" x14ac:dyDescent="0.3">
      <c r="F30" s="13">
        <v>3</v>
      </c>
      <c r="G30" s="13">
        <v>0</v>
      </c>
      <c r="H30" s="13">
        <v>300</v>
      </c>
      <c r="J30" s="16">
        <v>5</v>
      </c>
      <c r="L30" s="16">
        <v>20</v>
      </c>
    </row>
    <row r="32" spans="1:12" x14ac:dyDescent="0.3">
      <c r="E32" s="14" t="s">
        <v>37</v>
      </c>
      <c r="F32" s="13">
        <v>3</v>
      </c>
    </row>
    <row r="33" spans="5:6" x14ac:dyDescent="0.3">
      <c r="E33" s="14" t="s">
        <v>68</v>
      </c>
      <c r="F33" s="23" t="s">
        <v>69</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57A11-A268-B641-A915-3B86D73AF86F}">
  <sheetPr>
    <tabColor theme="9" tint="0.59999389629810485"/>
  </sheetPr>
  <dimension ref="A1:T23"/>
  <sheetViews>
    <sheetView showGridLines="0" workbookViewId="0">
      <selection activeCell="R9" sqref="R9"/>
    </sheetView>
  </sheetViews>
  <sheetFormatPr defaultColWidth="8.85546875" defaultRowHeight="18.75" x14ac:dyDescent="0.3"/>
  <cols>
    <col min="1" max="1" width="12.7109375" style="18" customWidth="1"/>
    <col min="2" max="2" width="24.85546875" bestFit="1" customWidth="1"/>
    <col min="10" max="18" width="8.85546875" style="16"/>
  </cols>
  <sheetData>
    <row r="1" spans="1:20" x14ac:dyDescent="0.3">
      <c r="A1" s="17" t="s">
        <v>74</v>
      </c>
      <c r="J1" s="15"/>
      <c r="K1" s="15"/>
      <c r="L1" s="15"/>
      <c r="M1" s="15"/>
      <c r="N1" s="15"/>
      <c r="O1" s="15"/>
      <c r="P1" s="15"/>
      <c r="Q1" s="15"/>
      <c r="R1" s="15"/>
    </row>
    <row r="2" spans="1:20" x14ac:dyDescent="0.3">
      <c r="A2" s="18" t="s">
        <v>75</v>
      </c>
      <c r="J2" s="15"/>
      <c r="K2" s="15"/>
      <c r="L2" s="15"/>
      <c r="M2" s="15"/>
      <c r="N2" s="15"/>
      <c r="O2" s="15"/>
      <c r="P2" s="15"/>
      <c r="Q2" s="15"/>
      <c r="R2" s="15"/>
    </row>
    <row r="4" spans="1:20" ht="15.75" x14ac:dyDescent="0.25">
      <c r="A4" s="2" t="s">
        <v>16</v>
      </c>
      <c r="B4" s="2" t="s">
        <v>17</v>
      </c>
    </row>
    <row r="5" spans="1:20" ht="31.5" x14ac:dyDescent="0.25">
      <c r="A5" s="24" t="s">
        <v>76</v>
      </c>
      <c r="B5" s="25" t="s">
        <v>78</v>
      </c>
    </row>
    <row r="6" spans="1:20" ht="31.5" x14ac:dyDescent="0.25">
      <c r="A6" s="24" t="s">
        <v>77</v>
      </c>
      <c r="B6" s="25" t="s">
        <v>79</v>
      </c>
    </row>
    <row r="7" spans="1:20" ht="15.75" x14ac:dyDescent="0.25">
      <c r="A7" s="20"/>
      <c r="B7" s="19"/>
    </row>
    <row r="9" spans="1:20" x14ac:dyDescent="0.3">
      <c r="D9" s="1" t="s">
        <v>18</v>
      </c>
      <c r="E9" s="14" t="s">
        <v>76</v>
      </c>
      <c r="F9" s="13">
        <v>1</v>
      </c>
      <c r="G9" s="13">
        <v>2</v>
      </c>
      <c r="H9" s="13">
        <v>3</v>
      </c>
      <c r="J9" s="16" cm="1">
        <f t="array" ref="J9:O14">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))($F$9:$H$11,F13:H15)</f>
        <v>1</v>
      </c>
      <c r="K9" s="16">
        <v>2</v>
      </c>
      <c r="L9" s="16">
        <v>3</v>
      </c>
      <c r="M9" s="16">
        <v>0</v>
      </c>
      <c r="N9" s="16">
        <v>0</v>
      </c>
      <c r="O9" s="16">
        <v>0</v>
      </c>
    </row>
    <row r="10" spans="1:20" x14ac:dyDescent="0.3">
      <c r="F10" s="13">
        <v>4</v>
      </c>
      <c r="G10" s="13">
        <v>5</v>
      </c>
      <c r="H10" s="13">
        <v>6</v>
      </c>
      <c r="J10" s="16">
        <v>4</v>
      </c>
      <c r="K10" s="16">
        <v>5</v>
      </c>
      <c r="L10" s="16">
        <v>6</v>
      </c>
      <c r="M10" s="16">
        <v>0</v>
      </c>
      <c r="N10" s="16">
        <v>0</v>
      </c>
      <c r="O10" s="16">
        <v>0</v>
      </c>
    </row>
    <row r="11" spans="1:20" x14ac:dyDescent="0.3">
      <c r="F11" s="13">
        <v>7</v>
      </c>
      <c r="G11" s="13">
        <v>8</v>
      </c>
      <c r="H11" s="13">
        <v>9</v>
      </c>
      <c r="J11" s="16">
        <v>7</v>
      </c>
      <c r="K11" s="16">
        <v>8</v>
      </c>
      <c r="L11" s="16">
        <v>9</v>
      </c>
      <c r="M11" s="16">
        <v>0</v>
      </c>
      <c r="N11" s="16">
        <v>0</v>
      </c>
      <c r="O11" s="16">
        <v>0</v>
      </c>
    </row>
    <row r="12" spans="1:20" ht="15" x14ac:dyDescent="0.25">
      <c r="A12"/>
      <c r="J12" s="16">
        <v>0</v>
      </c>
      <c r="K12" s="16">
        <v>0</v>
      </c>
      <c r="L12" s="16">
        <v>0</v>
      </c>
      <c r="M12" s="16">
        <v>10</v>
      </c>
      <c r="N12" s="16">
        <v>11</v>
      </c>
      <c r="O12" s="16">
        <v>12</v>
      </c>
    </row>
    <row r="13" spans="1:20" x14ac:dyDescent="0.3">
      <c r="E13" s="14" t="s">
        <v>77</v>
      </c>
      <c r="F13" s="13">
        <v>10</v>
      </c>
      <c r="G13" s="13">
        <v>11</v>
      </c>
      <c r="H13" s="13">
        <v>12</v>
      </c>
      <c r="J13" s="16">
        <v>0</v>
      </c>
      <c r="K13" s="16">
        <v>0</v>
      </c>
      <c r="L13" s="16">
        <v>0</v>
      </c>
      <c r="M13" s="16">
        <v>13</v>
      </c>
      <c r="N13" s="16">
        <v>14</v>
      </c>
      <c r="O13" s="16">
        <v>15</v>
      </c>
    </row>
    <row r="14" spans="1:20" x14ac:dyDescent="0.3">
      <c r="F14" s="13">
        <v>13</v>
      </c>
      <c r="G14" s="13">
        <v>14</v>
      </c>
      <c r="H14" s="13">
        <v>15</v>
      </c>
      <c r="J14" s="16">
        <v>0</v>
      </c>
      <c r="K14" s="16">
        <v>0</v>
      </c>
      <c r="L14" s="16">
        <v>0</v>
      </c>
      <c r="M14" s="16">
        <v>16</v>
      </c>
      <c r="N14" s="16">
        <v>17</v>
      </c>
      <c r="O14" s="16">
        <v>18</v>
      </c>
    </row>
    <row r="15" spans="1:20" x14ac:dyDescent="0.3">
      <c r="F15" s="13">
        <v>16</v>
      </c>
      <c r="G15" s="13">
        <v>17</v>
      </c>
      <c r="H15" s="13">
        <v>18</v>
      </c>
    </row>
    <row r="16" spans="1:20" s="22" customFormat="1" x14ac:dyDescent="0.3">
      <c r="A16" s="18"/>
      <c r="B16"/>
      <c r="C16"/>
      <c r="D16"/>
      <c r="E16"/>
      <c r="F16"/>
      <c r="G16"/>
      <c r="H16"/>
      <c r="I16"/>
      <c r="J16" s="16"/>
      <c r="K16" s="16"/>
      <c r="L16" s="16"/>
      <c r="M16" s="16"/>
      <c r="N16" s="16"/>
      <c r="O16" s="16"/>
      <c r="P16" s="16"/>
      <c r="Q16" s="16"/>
      <c r="R16" s="16"/>
      <c r="T16"/>
    </row>
    <row r="17" spans="1:20" s="22" customFormat="1" x14ac:dyDescent="0.3">
      <c r="A17" s="18"/>
      <c r="B17"/>
      <c r="C17"/>
      <c r="D17"/>
      <c r="E17"/>
      <c r="F17"/>
      <c r="G17"/>
      <c r="H17"/>
      <c r="I17"/>
      <c r="J17" s="16"/>
      <c r="K17" s="16"/>
      <c r="L17" s="16"/>
      <c r="M17" s="16"/>
      <c r="N17" s="16"/>
      <c r="O17" s="16"/>
      <c r="P17" s="16"/>
      <c r="Q17" s="16"/>
      <c r="R17" s="16"/>
      <c r="T17"/>
    </row>
    <row r="19" spans="1:20" x14ac:dyDescent="0.3">
      <c r="D19" s="1" t="s">
        <v>18</v>
      </c>
      <c r="E19" s="14" t="s">
        <v>76</v>
      </c>
      <c r="F19" s="13">
        <v>1</v>
      </c>
      <c r="G19" s="13">
        <v>2</v>
      </c>
      <c r="H19" s="13">
        <v>3</v>
      </c>
      <c r="J19" s="16" cm="1">
        <f t="array" ref="J19:M22">BLKDIAG($F$19:$H$21,$F$23)</f>
        <v>1</v>
      </c>
      <c r="K19" s="16">
        <v>2</v>
      </c>
      <c r="L19" s="16">
        <v>3</v>
      </c>
      <c r="M19" s="16">
        <v>0</v>
      </c>
    </row>
    <row r="20" spans="1:20" x14ac:dyDescent="0.3">
      <c r="F20" s="13">
        <v>4</v>
      </c>
      <c r="G20" s="13">
        <v>5</v>
      </c>
      <c r="H20" s="13">
        <v>6</v>
      </c>
      <c r="J20" s="16">
        <v>4</v>
      </c>
      <c r="K20" s="16">
        <v>5</v>
      </c>
      <c r="L20" s="16">
        <v>6</v>
      </c>
      <c r="M20" s="16">
        <v>0</v>
      </c>
    </row>
    <row r="21" spans="1:20" x14ac:dyDescent="0.3">
      <c r="F21" s="13">
        <v>7</v>
      </c>
      <c r="G21" s="13">
        <v>8</v>
      </c>
      <c r="H21" s="13">
        <v>9</v>
      </c>
      <c r="J21" s="16">
        <v>7</v>
      </c>
      <c r="K21" s="16">
        <v>8</v>
      </c>
      <c r="L21" s="16">
        <v>9</v>
      </c>
      <c r="M21" s="16">
        <v>0</v>
      </c>
    </row>
    <row r="22" spans="1:20" x14ac:dyDescent="0.3">
      <c r="J22" s="16">
        <v>0</v>
      </c>
      <c r="K22" s="16">
        <v>0</v>
      </c>
      <c r="L22" s="16">
        <v>0</v>
      </c>
      <c r="M22" s="16">
        <v>2</v>
      </c>
    </row>
    <row r="23" spans="1:20" x14ac:dyDescent="0.3">
      <c r="E23" s="14" t="s">
        <v>77</v>
      </c>
      <c r="F23" s="13">
        <v>2</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BB7E-D8C1-4729-96F7-26831D004B81}">
  <sheetPr>
    <tabColor theme="9" tint="0.59999389629810485"/>
  </sheetPr>
  <dimension ref="A1:R32"/>
  <sheetViews>
    <sheetView showGridLines="0" workbookViewId="0">
      <selection activeCell="M12" sqref="M12"/>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90</v>
      </c>
      <c r="J1" s="15"/>
      <c r="K1" s="15"/>
      <c r="L1" s="15"/>
      <c r="M1" s="15"/>
      <c r="N1" s="15"/>
      <c r="O1" s="15"/>
      <c r="P1" s="15"/>
      <c r="Q1" s="15"/>
      <c r="R1" s="15"/>
    </row>
    <row r="2" spans="1:18" x14ac:dyDescent="0.3">
      <c r="A2" s="18" t="s">
        <v>93</v>
      </c>
      <c r="J2" s="15"/>
      <c r="K2" s="15"/>
      <c r="L2" s="15"/>
      <c r="M2" s="15"/>
      <c r="N2" s="15"/>
      <c r="O2" s="15"/>
      <c r="P2" s="15"/>
      <c r="Q2" s="15"/>
      <c r="R2" s="15"/>
    </row>
    <row r="4" spans="1:18" ht="15.75" x14ac:dyDescent="0.25">
      <c r="A4" s="2" t="s">
        <v>16</v>
      </c>
      <c r="B4" s="2" t="s">
        <v>17</v>
      </c>
    </row>
    <row r="5" spans="1:18" ht="15.75" x14ac:dyDescent="0.25">
      <c r="A5" s="20" t="s">
        <v>23</v>
      </c>
      <c r="B5" s="25" t="s">
        <v>92</v>
      </c>
    </row>
    <row r="6" spans="1:18" ht="63" x14ac:dyDescent="0.25">
      <c r="A6" s="24" t="s">
        <v>91</v>
      </c>
      <c r="B6" s="25" t="s">
        <v>94</v>
      </c>
    </row>
    <row r="7" spans="1:18" ht="15.75" x14ac:dyDescent="0.25">
      <c r="A7" s="20"/>
      <c r="B7" s="19"/>
    </row>
    <row r="9" spans="1:18" x14ac:dyDescent="0.3">
      <c r="D9" s="1" t="s">
        <v>18</v>
      </c>
      <c r="E9" s="14" t="s">
        <v>23</v>
      </c>
      <c r="F9" s="13" t="b">
        <v>1</v>
      </c>
      <c r="J9" s="16" t="b" cm="1">
        <f t="array" ref="J9">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))($F$9:$F$12)</f>
        <v>1</v>
      </c>
    </row>
    <row r="10" spans="1:18" x14ac:dyDescent="0.3">
      <c r="F10" s="13">
        <v>9</v>
      </c>
    </row>
    <row r="11" spans="1:18" x14ac:dyDescent="0.3">
      <c r="F11" s="13" t="b">
        <v>1</v>
      </c>
    </row>
    <row r="12" spans="1:18" x14ac:dyDescent="0.3">
      <c r="F12" s="13" t="b">
        <v>1</v>
      </c>
    </row>
    <row r="13" spans="1:18" ht="15" x14ac:dyDescent="0.25">
      <c r="A13"/>
    </row>
    <row r="15" spans="1:18" x14ac:dyDescent="0.3">
      <c r="D15" s="1" t="s">
        <v>18</v>
      </c>
      <c r="E15" s="14" t="s">
        <v>23</v>
      </c>
      <c r="F15" s="13" t="b">
        <v>1</v>
      </c>
      <c r="G15" s="13" t="b">
        <v>1</v>
      </c>
      <c r="J15" s="16" t="b" cm="1">
        <f t="array" ref="J15">ALL($F$15:$G$18)</f>
        <v>0</v>
      </c>
    </row>
    <row r="16" spans="1:18" x14ac:dyDescent="0.3">
      <c r="F16" s="13" t="b">
        <v>0</v>
      </c>
      <c r="G16" s="13" t="b">
        <v>0</v>
      </c>
    </row>
    <row r="17" spans="1:12" x14ac:dyDescent="0.3">
      <c r="F17" s="13" t="b">
        <v>0</v>
      </c>
      <c r="G17" s="13" t="b">
        <v>0</v>
      </c>
    </row>
    <row r="18" spans="1:12" x14ac:dyDescent="0.3">
      <c r="F18" s="13" t="b">
        <v>1</v>
      </c>
      <c r="G18" s="13" t="b">
        <v>1</v>
      </c>
    </row>
    <row r="19" spans="1:12" ht="15" x14ac:dyDescent="0.25">
      <c r="A19"/>
    </row>
    <row r="20" spans="1:12" x14ac:dyDescent="0.3">
      <c r="H20" s="26" t="s">
        <v>95</v>
      </c>
    </row>
    <row r="21" spans="1:12" x14ac:dyDescent="0.3">
      <c r="D21" s="1" t="s">
        <v>18</v>
      </c>
      <c r="E21" s="14" t="s">
        <v>23</v>
      </c>
      <c r="F21" s="13">
        <v>1</v>
      </c>
      <c r="G21" s="13">
        <v>0</v>
      </c>
      <c r="H21" s="13">
        <v>100</v>
      </c>
      <c r="J21" s="16" t="b" cm="1">
        <f t="array" ref="J21:L21">ALL(F21:H23,F25)</f>
        <v>0</v>
      </c>
      <c r="K21" s="16" t="b">
        <v>0</v>
      </c>
      <c r="L21" s="16" t="b">
        <v>1</v>
      </c>
    </row>
    <row r="22" spans="1:12" x14ac:dyDescent="0.3">
      <c r="F22" s="13">
        <v>0</v>
      </c>
      <c r="G22" s="13">
        <v>20</v>
      </c>
      <c r="H22" s="13" t="b">
        <v>1</v>
      </c>
    </row>
    <row r="23" spans="1:12" x14ac:dyDescent="0.3">
      <c r="F23" s="13">
        <v>3</v>
      </c>
      <c r="G23" s="13">
        <v>0</v>
      </c>
      <c r="H23" s="13">
        <v>300</v>
      </c>
    </row>
    <row r="25" spans="1:12" x14ac:dyDescent="0.3">
      <c r="E25" s="14" t="s">
        <v>37</v>
      </c>
      <c r="F25" s="13">
        <v>1</v>
      </c>
    </row>
    <row r="28" spans="1:12" x14ac:dyDescent="0.3">
      <c r="D28" s="1" t="s">
        <v>18</v>
      </c>
      <c r="E28" s="14" t="s">
        <v>23</v>
      </c>
      <c r="F28" s="13">
        <v>1</v>
      </c>
      <c r="G28" s="13">
        <v>0</v>
      </c>
      <c r="H28" s="13">
        <v>100</v>
      </c>
      <c r="J28" s="16" t="b" cm="1">
        <f t="array" ref="J28:J30">ALL($F$28:$H$30,$F$32)</f>
        <v>0</v>
      </c>
    </row>
    <row r="29" spans="1:12" x14ac:dyDescent="0.3">
      <c r="F29" s="13">
        <v>1</v>
      </c>
      <c r="G29" s="13">
        <v>20</v>
      </c>
      <c r="H29" s="13" t="b">
        <v>1</v>
      </c>
      <c r="J29" s="16" t="b">
        <v>1</v>
      </c>
    </row>
    <row r="30" spans="1:12" x14ac:dyDescent="0.3">
      <c r="F30" s="13">
        <v>3</v>
      </c>
      <c r="G30" s="13">
        <v>0</v>
      </c>
      <c r="H30" s="13">
        <v>300</v>
      </c>
      <c r="J30" s="16" t="b">
        <v>0</v>
      </c>
    </row>
    <row r="32" spans="1:12" x14ac:dyDescent="0.3">
      <c r="E32" s="14" t="s">
        <v>37</v>
      </c>
      <c r="F32" s="13">
        <v>2</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1028-17AA-40E3-A3C9-C0D0A24A48DD}">
  <sheetPr>
    <tabColor theme="9" tint="0.59999389629810485"/>
  </sheetPr>
  <dimension ref="A1:R32"/>
  <sheetViews>
    <sheetView showGridLines="0" workbookViewId="0">
      <selection activeCell="K4" sqref="K4"/>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96</v>
      </c>
      <c r="J1" s="15"/>
      <c r="K1" s="15"/>
      <c r="L1" s="15"/>
      <c r="M1" s="15"/>
      <c r="N1" s="15"/>
      <c r="O1" s="15"/>
      <c r="P1" s="15"/>
      <c r="Q1" s="15"/>
      <c r="R1" s="15"/>
    </row>
    <row r="2" spans="1:18" x14ac:dyDescent="0.3">
      <c r="A2" s="18" t="s">
        <v>97</v>
      </c>
      <c r="J2" s="15"/>
      <c r="K2" s="15"/>
      <c r="L2" s="15"/>
      <c r="M2" s="15"/>
      <c r="N2" s="15"/>
      <c r="O2" s="15"/>
      <c r="P2" s="15"/>
      <c r="Q2" s="15"/>
      <c r="R2" s="15"/>
    </row>
    <row r="4" spans="1:18" ht="15.75" x14ac:dyDescent="0.25">
      <c r="A4" s="2" t="s">
        <v>16</v>
      </c>
      <c r="B4" s="2" t="s">
        <v>17</v>
      </c>
    </row>
    <row r="5" spans="1:18" ht="15.75" x14ac:dyDescent="0.25">
      <c r="A5" s="20" t="s">
        <v>23</v>
      </c>
      <c r="B5" s="25" t="s">
        <v>92</v>
      </c>
    </row>
    <row r="6" spans="1:18" ht="63" x14ac:dyDescent="0.25">
      <c r="A6" s="24" t="s">
        <v>91</v>
      </c>
      <c r="B6" s="25" t="s">
        <v>98</v>
      </c>
    </row>
    <row r="7" spans="1:18" ht="15.75" x14ac:dyDescent="0.25">
      <c r="A7" s="20"/>
      <c r="B7" s="19"/>
    </row>
    <row r="9" spans="1:18" x14ac:dyDescent="0.3">
      <c r="D9" s="1" t="s">
        <v>18</v>
      </c>
      <c r="E9" s="14" t="s">
        <v>23</v>
      </c>
      <c r="F9" s="13" t="b">
        <v>1</v>
      </c>
      <c r="J9" s="16" t="b" cm="1">
        <f t="array" ref="J9">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))($F$9:$F$12)</f>
        <v>1</v>
      </c>
    </row>
    <row r="10" spans="1:18" x14ac:dyDescent="0.3">
      <c r="F10" s="13">
        <v>0</v>
      </c>
    </row>
    <row r="11" spans="1:18" x14ac:dyDescent="0.3">
      <c r="F11" s="13">
        <v>6</v>
      </c>
    </row>
    <row r="12" spans="1:18" x14ac:dyDescent="0.3">
      <c r="F12" s="13" t="b">
        <v>1</v>
      </c>
    </row>
    <row r="13" spans="1:18" ht="15" x14ac:dyDescent="0.25">
      <c r="A13"/>
    </row>
    <row r="15" spans="1:18" x14ac:dyDescent="0.3">
      <c r="D15" s="1" t="s">
        <v>18</v>
      </c>
      <c r="E15" s="14" t="s">
        <v>23</v>
      </c>
      <c r="F15" s="13" t="b">
        <v>1</v>
      </c>
      <c r="G15" s="13" t="b">
        <v>1</v>
      </c>
      <c r="J15" s="16" t="b" cm="1">
        <f t="array" ref="J15">ANY($F$15:$G$18)</f>
        <v>1</v>
      </c>
    </row>
    <row r="16" spans="1:18" x14ac:dyDescent="0.3">
      <c r="F16" s="13" t="b">
        <v>0</v>
      </c>
      <c r="G16" s="13">
        <v>0</v>
      </c>
    </row>
    <row r="17" spans="1:12" x14ac:dyDescent="0.3">
      <c r="F17" s="13">
        <v>0</v>
      </c>
      <c r="G17" s="13" t="b">
        <v>0</v>
      </c>
    </row>
    <row r="18" spans="1:12" x14ac:dyDescent="0.3">
      <c r="F18" s="13" t="b">
        <v>1</v>
      </c>
      <c r="G18" s="13" t="b">
        <v>1</v>
      </c>
    </row>
    <row r="19" spans="1:12" ht="15" x14ac:dyDescent="0.25">
      <c r="A19"/>
    </row>
    <row r="20" spans="1:12" x14ac:dyDescent="0.3">
      <c r="H20" s="26" t="s">
        <v>95</v>
      </c>
    </row>
    <row r="21" spans="1:12" x14ac:dyDescent="0.3">
      <c r="D21" s="1" t="s">
        <v>18</v>
      </c>
      <c r="E21" s="14" t="s">
        <v>23</v>
      </c>
      <c r="F21" s="13">
        <v>1</v>
      </c>
      <c r="G21" s="13">
        <v>0</v>
      </c>
      <c r="H21" s="13">
        <v>100</v>
      </c>
      <c r="J21" s="16" t="b" cm="1">
        <f t="array" ref="J21:L21">ANY(F21:H23,F25)</f>
        <v>1</v>
      </c>
      <c r="K21" s="16" t="b">
        <v>0</v>
      </c>
      <c r="L21" s="16" t="b">
        <v>1</v>
      </c>
    </row>
    <row r="22" spans="1:12" x14ac:dyDescent="0.3">
      <c r="F22" s="13">
        <v>0</v>
      </c>
      <c r="G22" s="13">
        <v>0</v>
      </c>
      <c r="H22" s="13" t="b">
        <v>1</v>
      </c>
    </row>
    <row r="23" spans="1:12" x14ac:dyDescent="0.3">
      <c r="F23" s="13">
        <v>3</v>
      </c>
      <c r="G23" s="13">
        <v>0</v>
      </c>
      <c r="H23" s="13">
        <v>300</v>
      </c>
    </row>
    <row r="25" spans="1:12" x14ac:dyDescent="0.3">
      <c r="E25" s="14" t="s">
        <v>37</v>
      </c>
      <c r="F25" s="13">
        <v>1</v>
      </c>
    </row>
    <row r="28" spans="1:12" x14ac:dyDescent="0.3">
      <c r="D28" s="1" t="s">
        <v>18</v>
      </c>
      <c r="E28" s="14" t="s">
        <v>23</v>
      </c>
      <c r="F28" s="13">
        <v>1</v>
      </c>
      <c r="G28" s="13">
        <v>0</v>
      </c>
      <c r="H28" s="13">
        <v>100</v>
      </c>
      <c r="J28" s="16" t="b" cm="1">
        <f t="array" ref="J28:J30">ANY($F$28:$H$30,$F$32)</f>
        <v>1</v>
      </c>
    </row>
    <row r="29" spans="1:12" x14ac:dyDescent="0.3">
      <c r="F29" s="13">
        <v>1</v>
      </c>
      <c r="G29" s="13">
        <v>20</v>
      </c>
      <c r="H29" s="13" t="b">
        <v>1</v>
      </c>
      <c r="J29" s="16" t="b">
        <v>1</v>
      </c>
    </row>
    <row r="30" spans="1:12" x14ac:dyDescent="0.3">
      <c r="F30" s="13">
        <v>0</v>
      </c>
      <c r="G30" s="13">
        <v>0</v>
      </c>
      <c r="H30" s="13">
        <v>0</v>
      </c>
      <c r="J30" s="16" t="b">
        <v>0</v>
      </c>
    </row>
    <row r="32" spans="1:12" x14ac:dyDescent="0.3">
      <c r="E32" s="14" t="s">
        <v>37</v>
      </c>
      <c r="F32" s="13">
        <v>2</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2210-A8A1-4945-9DE4-DF6C299B22F5}">
  <sheetPr>
    <tabColor theme="9" tint="0.59999389629810485"/>
  </sheetPr>
  <dimension ref="A1:R19"/>
  <sheetViews>
    <sheetView showGridLines="0" workbookViewId="0">
      <selection activeCell="G5" sqref="G5"/>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127</v>
      </c>
      <c r="J1" s="15"/>
      <c r="K1" s="15"/>
      <c r="L1" s="15"/>
      <c r="M1" s="15"/>
      <c r="N1" s="15"/>
      <c r="O1" s="15"/>
      <c r="P1" s="15"/>
      <c r="Q1" s="15"/>
      <c r="R1" s="15"/>
    </row>
    <row r="2" spans="1:18" x14ac:dyDescent="0.3">
      <c r="A2" s="18" t="s">
        <v>131</v>
      </c>
      <c r="J2" s="15"/>
      <c r="K2" s="15"/>
      <c r="L2" s="15"/>
      <c r="M2" s="15"/>
      <c r="N2" s="15"/>
      <c r="O2" s="15"/>
      <c r="P2" s="15"/>
      <c r="Q2" s="15"/>
      <c r="R2" s="15"/>
    </row>
    <row r="4" spans="1:18" ht="15.75" x14ac:dyDescent="0.25">
      <c r="A4" s="2" t="s">
        <v>16</v>
      </c>
      <c r="B4" s="2" t="s">
        <v>17</v>
      </c>
    </row>
    <row r="5" spans="1:18" ht="31.5" x14ac:dyDescent="0.25">
      <c r="A5" s="20" t="s">
        <v>23</v>
      </c>
      <c r="B5" s="25" t="s">
        <v>128</v>
      </c>
    </row>
    <row r="6" spans="1:18" ht="15.75" x14ac:dyDescent="0.25">
      <c r="A6" s="24"/>
      <c r="B6" s="25"/>
    </row>
    <row r="7" spans="1:18" ht="15.75" x14ac:dyDescent="0.25">
      <c r="A7" s="20"/>
      <c r="B7" s="19"/>
    </row>
    <row r="9" spans="1:18" x14ac:dyDescent="0.3">
      <c r="D9" s="1" t="s">
        <v>18</v>
      </c>
      <c r="E9" s="14" t="s">
        <v>23</v>
      </c>
      <c r="F9" s="13" t="b">
        <v>1</v>
      </c>
      <c r="G9" s="13">
        <v>2</v>
      </c>
      <c r="H9" s="13">
        <v>4</v>
      </c>
      <c r="J9" s="16" cm="1">
        <f t="array" ref="J9">_xlfn.LAMBDA(_xlpm.matrix, COUNTA(_xlpm.matrix) - SUM(IF(_xlpm.matrix=FALSE,1,0)) - SUM(IF(_xlpm.matrix=0,1,0)) )($F$9:$H$11)</f>
        <v>6</v>
      </c>
    </row>
    <row r="10" spans="1:18" x14ac:dyDescent="0.3">
      <c r="F10" s="13" t="b">
        <v>1</v>
      </c>
      <c r="G10" s="13">
        <v>0</v>
      </c>
      <c r="H10" s="13" t="b">
        <v>0</v>
      </c>
    </row>
    <row r="11" spans="1:18" x14ac:dyDescent="0.3">
      <c r="F11" s="13">
        <v>0</v>
      </c>
      <c r="G11" s="13" t="s">
        <v>130</v>
      </c>
      <c r="H11" s="13" t="s">
        <v>129</v>
      </c>
    </row>
    <row r="13" spans="1:18" ht="15" x14ac:dyDescent="0.25">
      <c r="A13"/>
    </row>
    <row r="16" spans="1:18" x14ac:dyDescent="0.3">
      <c r="D16" s="1" t="s">
        <v>18</v>
      </c>
      <c r="E16" s="14" t="s">
        <v>23</v>
      </c>
      <c r="F16" s="13">
        <v>10</v>
      </c>
      <c r="G16" s="13">
        <v>20</v>
      </c>
      <c r="H16" s="13">
        <v>30</v>
      </c>
      <c r="J16" s="16" cm="1">
        <f t="array" ref="J16">NNZ($F$16:$H$18 &gt; 100)</f>
        <v>5</v>
      </c>
    </row>
    <row r="17" spans="1:8" x14ac:dyDescent="0.3">
      <c r="F17" s="13">
        <v>100</v>
      </c>
      <c r="G17" s="13">
        <v>200</v>
      </c>
      <c r="H17" s="13">
        <v>300</v>
      </c>
    </row>
    <row r="18" spans="1:8" x14ac:dyDescent="0.3">
      <c r="F18" s="13">
        <v>1000</v>
      </c>
      <c r="G18" s="13">
        <v>2000</v>
      </c>
      <c r="H18" s="13">
        <v>3000</v>
      </c>
    </row>
    <row r="19" spans="1:8" ht="15" x14ac:dyDescent="0.25">
      <c r="A19"/>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854D-0362-4BA7-A3AF-194D228C3DB9}">
  <sheetPr>
    <tabColor theme="9" tint="0.59999389629810485"/>
  </sheetPr>
  <dimension ref="A1:U110"/>
  <sheetViews>
    <sheetView showGridLines="0" workbookViewId="0">
      <selection activeCell="O11" sqref="O11"/>
    </sheetView>
  </sheetViews>
  <sheetFormatPr defaultColWidth="8.85546875" defaultRowHeight="18.75" x14ac:dyDescent="0.3"/>
  <cols>
    <col min="1" max="1" width="12.7109375" style="18" customWidth="1"/>
    <col min="2" max="2" width="26.28515625" customWidth="1"/>
    <col min="8" max="9" width="8.85546875" style="16"/>
    <col min="15" max="21" width="8.85546875" style="16"/>
  </cols>
  <sheetData>
    <row r="1" spans="1:21" x14ac:dyDescent="0.3">
      <c r="A1" s="17" t="s">
        <v>110</v>
      </c>
      <c r="H1" s="15"/>
      <c r="I1" s="15"/>
      <c r="O1" s="15"/>
      <c r="P1" s="15"/>
      <c r="Q1" s="15"/>
      <c r="R1" s="15"/>
      <c r="S1" s="15"/>
      <c r="T1" s="15"/>
      <c r="U1" s="15"/>
    </row>
    <row r="2" spans="1:21" x14ac:dyDescent="0.3">
      <c r="A2" s="18" t="s">
        <v>111</v>
      </c>
      <c r="H2" s="15"/>
      <c r="I2" s="15"/>
      <c r="O2" s="15"/>
      <c r="P2" s="15"/>
      <c r="Q2" s="15"/>
      <c r="R2" s="15"/>
      <c r="S2" s="15"/>
      <c r="T2" s="15"/>
      <c r="U2" s="15"/>
    </row>
    <row r="3" spans="1:21" x14ac:dyDescent="0.3">
      <c r="O3" s="28"/>
    </row>
    <row r="4" spans="1:21" ht="15.75" x14ac:dyDescent="0.25">
      <c r="A4" s="2" t="s">
        <v>16</v>
      </c>
      <c r="B4" s="2" t="s">
        <v>17</v>
      </c>
      <c r="O4" s="28"/>
    </row>
    <row r="5" spans="1:21" ht="15.75" x14ac:dyDescent="0.25">
      <c r="A5" s="24" t="s">
        <v>115</v>
      </c>
      <c r="B5" s="27" t="s">
        <v>112</v>
      </c>
      <c r="O5" s="28"/>
    </row>
    <row r="6" spans="1:21" ht="15.75" x14ac:dyDescent="0.25">
      <c r="A6" s="24" t="s">
        <v>116</v>
      </c>
      <c r="B6" s="27" t="s">
        <v>113</v>
      </c>
      <c r="O6" s="28"/>
    </row>
    <row r="7" spans="1:21" ht="15.75" x14ac:dyDescent="0.25">
      <c r="A7" s="24" t="s">
        <v>57</v>
      </c>
      <c r="B7" s="27" t="s">
        <v>114</v>
      </c>
      <c r="O7" s="28"/>
    </row>
    <row r="8" spans="1:21" x14ac:dyDescent="0.3">
      <c r="O8" s="28"/>
    </row>
    <row r="9" spans="1:21" x14ac:dyDescent="0.3">
      <c r="O9" s="28"/>
    </row>
    <row r="10" spans="1:21" x14ac:dyDescent="0.3">
      <c r="O10" s="28"/>
    </row>
    <row r="11" spans="1:21" x14ac:dyDescent="0.3">
      <c r="D11" s="1" t="s">
        <v>18</v>
      </c>
      <c r="E11" s="14" t="s">
        <v>115</v>
      </c>
      <c r="F11" s="13">
        <v>1</v>
      </c>
      <c r="H11" s="28" cm="1">
        <f t="array" ref="H11:H110">_xlfn.LAMBDA(_xlpm.lb,_xlpm.ub,_xlop.n, _xlfn.LET(_xlpm.n, IF(_xlfn.ISOMITTED(_xlpm.n),100,_xlpm.n), _xlfn.MAKEARRAY(_xlpm.n, 1,_xlfn.LAMBDA(_xlpm.lin,_xlpm.col, _xlpm.lb + (_xlpm.lin-1)*(_xlpm.ub - _xlpm.lb)/(_xlpm.n-1) ))) )($F$11,$F$12)</f>
        <v>1</v>
      </c>
      <c r="K11" s="1" t="s">
        <v>18</v>
      </c>
      <c r="L11" s="14" t="s">
        <v>115</v>
      </c>
      <c r="M11" s="13">
        <v>1</v>
      </c>
      <c r="O11" s="28" cm="1">
        <f t="array" ref="O11:O20">LINSPACE($M$11,$M$12,$M$13)</f>
        <v>1</v>
      </c>
    </row>
    <row r="12" spans="1:21" x14ac:dyDescent="0.3">
      <c r="E12" s="14" t="s">
        <v>116</v>
      </c>
      <c r="F12" s="13">
        <v>5</v>
      </c>
      <c r="H12" s="28">
        <v>1.0404040404040404</v>
      </c>
      <c r="L12" s="14" t="s">
        <v>116</v>
      </c>
      <c r="M12" s="13">
        <v>5</v>
      </c>
      <c r="O12" s="28">
        <v>1.4444444444444444</v>
      </c>
    </row>
    <row r="13" spans="1:21" x14ac:dyDescent="0.3">
      <c r="H13" s="28">
        <v>1.0808080808080809</v>
      </c>
      <c r="L13" s="14" t="s">
        <v>37</v>
      </c>
      <c r="M13" s="13">
        <v>10</v>
      </c>
      <c r="O13" s="28">
        <v>1.8888888888888888</v>
      </c>
    </row>
    <row r="14" spans="1:21" x14ac:dyDescent="0.3">
      <c r="H14" s="28">
        <v>1.1212121212121211</v>
      </c>
      <c r="O14" s="28">
        <v>2.333333333333333</v>
      </c>
    </row>
    <row r="15" spans="1:21" x14ac:dyDescent="0.3">
      <c r="H15" s="28">
        <v>1.1616161616161615</v>
      </c>
      <c r="O15" s="28">
        <v>2.7777777777777777</v>
      </c>
    </row>
    <row r="16" spans="1:21" x14ac:dyDescent="0.3">
      <c r="H16" s="28">
        <v>1.202020202020202</v>
      </c>
      <c r="O16" s="28">
        <v>3.2222222222222223</v>
      </c>
    </row>
    <row r="17" spans="8:15" x14ac:dyDescent="0.3">
      <c r="H17" s="28">
        <v>1.2424242424242424</v>
      </c>
      <c r="O17" s="28">
        <v>3.6666666666666665</v>
      </c>
    </row>
    <row r="18" spans="8:15" x14ac:dyDescent="0.3">
      <c r="H18" s="28">
        <v>1.2828282828282829</v>
      </c>
      <c r="O18" s="28">
        <v>4.1111111111111107</v>
      </c>
    </row>
    <row r="19" spans="8:15" x14ac:dyDescent="0.3">
      <c r="H19" s="28">
        <v>1.3232323232323233</v>
      </c>
      <c r="O19" s="28">
        <v>4.5555555555555554</v>
      </c>
    </row>
    <row r="20" spans="8:15" x14ac:dyDescent="0.3">
      <c r="H20" s="28">
        <v>1.3636363636363638</v>
      </c>
      <c r="O20" s="28">
        <v>5</v>
      </c>
    </row>
    <row r="21" spans="8:15" x14ac:dyDescent="0.3">
      <c r="H21" s="28">
        <v>1.404040404040404</v>
      </c>
      <c r="O21" s="28"/>
    </row>
    <row r="22" spans="8:15" x14ac:dyDescent="0.3">
      <c r="H22" s="28">
        <v>1.4444444444444444</v>
      </c>
      <c r="O22" s="28"/>
    </row>
    <row r="23" spans="8:15" x14ac:dyDescent="0.3">
      <c r="H23" s="28">
        <v>1.4848484848484849</v>
      </c>
      <c r="O23" s="28"/>
    </row>
    <row r="24" spans="8:15" x14ac:dyDescent="0.3">
      <c r="H24" s="28">
        <v>1.5252525252525253</v>
      </c>
      <c r="O24" s="28"/>
    </row>
    <row r="25" spans="8:15" x14ac:dyDescent="0.3">
      <c r="H25" s="28">
        <v>1.5656565656565657</v>
      </c>
      <c r="O25" s="28"/>
    </row>
    <row r="26" spans="8:15" x14ac:dyDescent="0.3">
      <c r="H26" s="28">
        <v>1.606060606060606</v>
      </c>
      <c r="O26" s="28"/>
    </row>
    <row r="27" spans="8:15" x14ac:dyDescent="0.3">
      <c r="H27" s="28">
        <v>1.6464646464646466</v>
      </c>
      <c r="O27" s="28"/>
    </row>
    <row r="28" spans="8:15" x14ac:dyDescent="0.3">
      <c r="H28" s="28">
        <v>1.6868686868686869</v>
      </c>
      <c r="O28" s="28"/>
    </row>
    <row r="29" spans="8:15" x14ac:dyDescent="0.3">
      <c r="H29" s="28">
        <v>1.7272727272727273</v>
      </c>
      <c r="O29" s="28"/>
    </row>
    <row r="30" spans="8:15" x14ac:dyDescent="0.3">
      <c r="H30" s="28">
        <v>1.7676767676767677</v>
      </c>
      <c r="O30" s="28"/>
    </row>
    <row r="31" spans="8:15" x14ac:dyDescent="0.3">
      <c r="H31" s="28">
        <v>1.808080808080808</v>
      </c>
      <c r="O31" s="28"/>
    </row>
    <row r="32" spans="8:15" x14ac:dyDescent="0.3">
      <c r="H32" s="28">
        <v>1.8484848484848486</v>
      </c>
      <c r="O32" s="28"/>
    </row>
    <row r="33" spans="8:15" x14ac:dyDescent="0.3">
      <c r="H33" s="28">
        <v>1.8888888888888888</v>
      </c>
      <c r="O33" s="28"/>
    </row>
    <row r="34" spans="8:15" x14ac:dyDescent="0.3">
      <c r="H34" s="28">
        <v>1.9292929292929293</v>
      </c>
      <c r="O34" s="28"/>
    </row>
    <row r="35" spans="8:15" x14ac:dyDescent="0.3">
      <c r="H35" s="28">
        <v>1.9696969696969697</v>
      </c>
      <c r="O35" s="28"/>
    </row>
    <row r="36" spans="8:15" x14ac:dyDescent="0.3">
      <c r="H36" s="28">
        <v>2.0101010101010104</v>
      </c>
      <c r="O36" s="28"/>
    </row>
    <row r="37" spans="8:15" x14ac:dyDescent="0.3">
      <c r="H37" s="28">
        <v>2.0505050505050506</v>
      </c>
      <c r="O37" s="28"/>
    </row>
    <row r="38" spans="8:15" x14ac:dyDescent="0.3">
      <c r="H38" s="28">
        <v>2.0909090909090908</v>
      </c>
      <c r="O38" s="28"/>
    </row>
    <row r="39" spans="8:15" x14ac:dyDescent="0.3">
      <c r="H39" s="28">
        <v>2.1313131313131315</v>
      </c>
      <c r="O39" s="28"/>
    </row>
    <row r="40" spans="8:15" x14ac:dyDescent="0.3">
      <c r="H40" s="28">
        <v>2.1717171717171717</v>
      </c>
      <c r="O40" s="28"/>
    </row>
    <row r="41" spans="8:15" x14ac:dyDescent="0.3">
      <c r="H41" s="28">
        <v>2.2121212121212119</v>
      </c>
      <c r="O41" s="28"/>
    </row>
    <row r="42" spans="8:15" x14ac:dyDescent="0.3">
      <c r="H42" s="28">
        <v>2.2525252525252526</v>
      </c>
      <c r="O42" s="28"/>
    </row>
    <row r="43" spans="8:15" x14ac:dyDescent="0.3">
      <c r="H43" s="28">
        <v>2.2929292929292933</v>
      </c>
      <c r="O43" s="28"/>
    </row>
    <row r="44" spans="8:15" x14ac:dyDescent="0.3">
      <c r="H44" s="28">
        <v>2.333333333333333</v>
      </c>
      <c r="O44" s="28"/>
    </row>
    <row r="45" spans="8:15" x14ac:dyDescent="0.3">
      <c r="H45" s="28">
        <v>2.3737373737373737</v>
      </c>
      <c r="O45" s="28"/>
    </row>
    <row r="46" spans="8:15" x14ac:dyDescent="0.3">
      <c r="H46" s="28">
        <v>2.4141414141414144</v>
      </c>
      <c r="O46" s="28"/>
    </row>
    <row r="47" spans="8:15" x14ac:dyDescent="0.3">
      <c r="H47" s="28">
        <v>2.4545454545454546</v>
      </c>
      <c r="O47" s="28"/>
    </row>
    <row r="48" spans="8:15" x14ac:dyDescent="0.3">
      <c r="H48" s="28">
        <v>2.4949494949494948</v>
      </c>
      <c r="O48" s="28"/>
    </row>
    <row r="49" spans="8:15" x14ac:dyDescent="0.3">
      <c r="H49" s="28">
        <v>2.5353535353535355</v>
      </c>
      <c r="O49" s="28"/>
    </row>
    <row r="50" spans="8:15" x14ac:dyDescent="0.3">
      <c r="H50" s="28">
        <v>2.5757575757575757</v>
      </c>
      <c r="O50" s="28"/>
    </row>
    <row r="51" spans="8:15" x14ac:dyDescent="0.3">
      <c r="H51" s="28">
        <v>2.6161616161616159</v>
      </c>
      <c r="O51" s="28"/>
    </row>
    <row r="52" spans="8:15" x14ac:dyDescent="0.3">
      <c r="H52" s="28">
        <v>2.6565656565656566</v>
      </c>
      <c r="O52" s="28"/>
    </row>
    <row r="53" spans="8:15" x14ac:dyDescent="0.3">
      <c r="H53" s="28">
        <v>2.6969696969696972</v>
      </c>
      <c r="O53" s="28"/>
    </row>
    <row r="54" spans="8:15" x14ac:dyDescent="0.3">
      <c r="H54" s="28">
        <v>2.7373737373737375</v>
      </c>
      <c r="O54" s="28"/>
    </row>
    <row r="55" spans="8:15" x14ac:dyDescent="0.3">
      <c r="H55" s="28">
        <v>2.7777777777777777</v>
      </c>
      <c r="O55" s="28"/>
    </row>
    <row r="56" spans="8:15" x14ac:dyDescent="0.3">
      <c r="H56" s="28">
        <v>2.8181818181818183</v>
      </c>
      <c r="O56" s="28"/>
    </row>
    <row r="57" spans="8:15" x14ac:dyDescent="0.3">
      <c r="H57" s="28">
        <v>2.8585858585858586</v>
      </c>
      <c r="O57" s="28"/>
    </row>
    <row r="58" spans="8:15" x14ac:dyDescent="0.3">
      <c r="H58" s="28">
        <v>2.8989898989898988</v>
      </c>
      <c r="O58" s="28"/>
    </row>
    <row r="59" spans="8:15" x14ac:dyDescent="0.3">
      <c r="H59" s="28">
        <v>2.9393939393939394</v>
      </c>
      <c r="O59" s="28"/>
    </row>
    <row r="60" spans="8:15" x14ac:dyDescent="0.3">
      <c r="H60" s="28">
        <v>2.9797979797979801</v>
      </c>
      <c r="O60" s="28"/>
    </row>
    <row r="61" spans="8:15" x14ac:dyDescent="0.3">
      <c r="H61" s="28">
        <v>3.0202020202020203</v>
      </c>
      <c r="O61" s="28"/>
    </row>
    <row r="62" spans="8:15" x14ac:dyDescent="0.3">
      <c r="H62" s="28">
        <v>3.0606060606060606</v>
      </c>
      <c r="O62" s="28"/>
    </row>
    <row r="63" spans="8:15" x14ac:dyDescent="0.3">
      <c r="H63" s="28">
        <v>3.1010101010101012</v>
      </c>
      <c r="O63" s="28"/>
    </row>
    <row r="64" spans="8:15" x14ac:dyDescent="0.3">
      <c r="H64" s="28">
        <v>3.1414141414141414</v>
      </c>
      <c r="O64" s="28"/>
    </row>
    <row r="65" spans="8:15" x14ac:dyDescent="0.3">
      <c r="H65" s="28">
        <v>3.1818181818181817</v>
      </c>
      <c r="O65" s="28"/>
    </row>
    <row r="66" spans="8:15" x14ac:dyDescent="0.3">
      <c r="H66" s="28">
        <v>3.2222222222222223</v>
      </c>
      <c r="O66" s="28"/>
    </row>
    <row r="67" spans="8:15" x14ac:dyDescent="0.3">
      <c r="H67" s="28">
        <v>3.2626262626262625</v>
      </c>
      <c r="O67" s="28"/>
    </row>
    <row r="68" spans="8:15" x14ac:dyDescent="0.3">
      <c r="H68" s="28">
        <v>3.3030303030303032</v>
      </c>
      <c r="O68" s="28"/>
    </row>
    <row r="69" spans="8:15" x14ac:dyDescent="0.3">
      <c r="H69" s="28">
        <v>3.3434343434343434</v>
      </c>
      <c r="O69" s="28"/>
    </row>
    <row r="70" spans="8:15" x14ac:dyDescent="0.3">
      <c r="H70" s="28">
        <v>3.3838383838383836</v>
      </c>
      <c r="O70" s="28"/>
    </row>
    <row r="71" spans="8:15" x14ac:dyDescent="0.3">
      <c r="H71" s="28">
        <v>3.4242424242424243</v>
      </c>
      <c r="O71" s="28"/>
    </row>
    <row r="72" spans="8:15" x14ac:dyDescent="0.3">
      <c r="H72" s="28">
        <v>3.4646464646464645</v>
      </c>
      <c r="O72" s="28"/>
    </row>
    <row r="73" spans="8:15" x14ac:dyDescent="0.3">
      <c r="H73" s="28">
        <v>3.5050505050505052</v>
      </c>
      <c r="O73" s="28"/>
    </row>
    <row r="74" spans="8:15" x14ac:dyDescent="0.3">
      <c r="H74" s="28">
        <v>3.5454545454545454</v>
      </c>
      <c r="O74" s="28"/>
    </row>
    <row r="75" spans="8:15" x14ac:dyDescent="0.3">
      <c r="H75" s="28">
        <v>3.5858585858585861</v>
      </c>
      <c r="O75" s="28"/>
    </row>
    <row r="76" spans="8:15" x14ac:dyDescent="0.3">
      <c r="H76" s="28">
        <v>3.6262626262626263</v>
      </c>
      <c r="O76" s="28"/>
    </row>
    <row r="77" spans="8:15" x14ac:dyDescent="0.3">
      <c r="H77" s="28">
        <v>3.6666666666666665</v>
      </c>
      <c r="O77" s="28"/>
    </row>
    <row r="78" spans="8:15" x14ac:dyDescent="0.3">
      <c r="H78" s="28">
        <v>3.7070707070707072</v>
      </c>
      <c r="O78" s="28"/>
    </row>
    <row r="79" spans="8:15" x14ac:dyDescent="0.3">
      <c r="H79" s="28">
        <v>3.7474747474747474</v>
      </c>
      <c r="O79" s="28"/>
    </row>
    <row r="80" spans="8:15" x14ac:dyDescent="0.3">
      <c r="H80" s="28">
        <v>3.7878787878787881</v>
      </c>
      <c r="O80" s="28"/>
    </row>
    <row r="81" spans="8:15" x14ac:dyDescent="0.3">
      <c r="H81" s="28">
        <v>3.8282828282828283</v>
      </c>
      <c r="O81" s="28"/>
    </row>
    <row r="82" spans="8:15" x14ac:dyDescent="0.3">
      <c r="H82" s="28">
        <v>3.8686868686868685</v>
      </c>
      <c r="O82" s="28"/>
    </row>
    <row r="83" spans="8:15" x14ac:dyDescent="0.3">
      <c r="H83" s="28">
        <v>3.9090909090909092</v>
      </c>
      <c r="O83" s="28"/>
    </row>
    <row r="84" spans="8:15" x14ac:dyDescent="0.3">
      <c r="H84" s="28">
        <v>3.9494949494949494</v>
      </c>
      <c r="O84" s="28"/>
    </row>
    <row r="85" spans="8:15" x14ac:dyDescent="0.3">
      <c r="H85" s="28">
        <v>3.9898989898989901</v>
      </c>
      <c r="O85" s="28"/>
    </row>
    <row r="86" spans="8:15" x14ac:dyDescent="0.3">
      <c r="H86" s="28">
        <v>4.0303030303030303</v>
      </c>
      <c r="O86" s="28"/>
    </row>
    <row r="87" spans="8:15" x14ac:dyDescent="0.3">
      <c r="H87" s="28">
        <v>4.0707070707070709</v>
      </c>
      <c r="O87" s="28"/>
    </row>
    <row r="88" spans="8:15" x14ac:dyDescent="0.3">
      <c r="H88" s="28">
        <v>4.1111111111111107</v>
      </c>
      <c r="O88" s="28"/>
    </row>
    <row r="89" spans="8:15" x14ac:dyDescent="0.3">
      <c r="H89" s="28">
        <v>4.1515151515151514</v>
      </c>
      <c r="O89" s="28"/>
    </row>
    <row r="90" spans="8:15" x14ac:dyDescent="0.3">
      <c r="H90" s="28">
        <v>4.191919191919192</v>
      </c>
      <c r="O90" s="28"/>
    </row>
    <row r="91" spans="8:15" x14ac:dyDescent="0.3">
      <c r="H91" s="28">
        <v>4.2323232323232318</v>
      </c>
      <c r="O91" s="28"/>
    </row>
    <row r="92" spans="8:15" x14ac:dyDescent="0.3">
      <c r="H92" s="28">
        <v>4.2727272727272734</v>
      </c>
      <c r="O92" s="28"/>
    </row>
    <row r="93" spans="8:15" x14ac:dyDescent="0.3">
      <c r="H93" s="28">
        <v>4.3131313131313131</v>
      </c>
      <c r="O93" s="28"/>
    </row>
    <row r="94" spans="8:15" x14ac:dyDescent="0.3">
      <c r="H94" s="28">
        <v>4.3535353535353529</v>
      </c>
      <c r="O94" s="28"/>
    </row>
    <row r="95" spans="8:15" x14ac:dyDescent="0.3">
      <c r="H95" s="28">
        <v>4.3939393939393945</v>
      </c>
      <c r="O95" s="28"/>
    </row>
    <row r="96" spans="8:15" x14ac:dyDescent="0.3">
      <c r="H96" s="28">
        <v>4.4343434343434343</v>
      </c>
      <c r="O96" s="28"/>
    </row>
    <row r="97" spans="8:15" x14ac:dyDescent="0.3">
      <c r="H97" s="28">
        <v>4.4747474747474749</v>
      </c>
      <c r="O97" s="28"/>
    </row>
    <row r="98" spans="8:15" x14ac:dyDescent="0.3">
      <c r="H98" s="28">
        <v>4.5151515151515156</v>
      </c>
      <c r="O98" s="28"/>
    </row>
    <row r="99" spans="8:15" x14ac:dyDescent="0.3">
      <c r="H99" s="28">
        <v>4.5555555555555554</v>
      </c>
      <c r="O99" s="28"/>
    </row>
    <row r="100" spans="8:15" x14ac:dyDescent="0.3">
      <c r="H100" s="28">
        <v>4.595959595959596</v>
      </c>
      <c r="O100" s="28"/>
    </row>
    <row r="101" spans="8:15" x14ac:dyDescent="0.3">
      <c r="H101" s="28">
        <v>4.6363636363636367</v>
      </c>
      <c r="O101" s="28"/>
    </row>
    <row r="102" spans="8:15" x14ac:dyDescent="0.3">
      <c r="H102" s="28">
        <v>4.6767676767676765</v>
      </c>
      <c r="O102" s="28"/>
    </row>
    <row r="103" spans="8:15" x14ac:dyDescent="0.3">
      <c r="H103" s="28">
        <v>4.7171717171717171</v>
      </c>
      <c r="O103" s="28"/>
    </row>
    <row r="104" spans="8:15" x14ac:dyDescent="0.3">
      <c r="H104" s="28">
        <v>4.7575757575757578</v>
      </c>
      <c r="O104" s="28"/>
    </row>
    <row r="105" spans="8:15" x14ac:dyDescent="0.3">
      <c r="H105" s="28">
        <v>4.7979797979797976</v>
      </c>
      <c r="O105" s="28"/>
    </row>
    <row r="106" spans="8:15" x14ac:dyDescent="0.3">
      <c r="H106" s="28">
        <v>4.8383838383838382</v>
      </c>
      <c r="O106" s="28"/>
    </row>
    <row r="107" spans="8:15" x14ac:dyDescent="0.3">
      <c r="H107" s="28">
        <v>4.8787878787878789</v>
      </c>
      <c r="O107" s="28"/>
    </row>
    <row r="108" spans="8:15" x14ac:dyDescent="0.3">
      <c r="H108" s="28">
        <v>4.9191919191919187</v>
      </c>
      <c r="O108" s="28"/>
    </row>
    <row r="109" spans="8:15" x14ac:dyDescent="0.3">
      <c r="H109" s="28">
        <v>4.9595959595959602</v>
      </c>
      <c r="O109" s="28"/>
    </row>
    <row r="110" spans="8:15" x14ac:dyDescent="0.3">
      <c r="H110" s="28">
        <v>5</v>
      </c>
      <c r="O110" s="28"/>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A7AF0-AA63-440B-AA90-8E0AAD7104AE}">
  <sheetPr>
    <tabColor theme="9" tint="0.59999389629810485"/>
  </sheetPr>
  <dimension ref="A1:Q110"/>
  <sheetViews>
    <sheetView showGridLines="0" workbookViewId="0">
      <selection activeCell="I19" sqref="I19"/>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122</v>
      </c>
      <c r="I1" s="15"/>
      <c r="J1" s="15"/>
      <c r="K1" s="15"/>
      <c r="L1" s="15"/>
      <c r="M1" s="15"/>
      <c r="N1" s="15"/>
      <c r="O1" s="15"/>
      <c r="P1" s="15"/>
      <c r="Q1" s="15"/>
    </row>
    <row r="2" spans="1:17" x14ac:dyDescent="0.3">
      <c r="A2" s="18" t="s">
        <v>123</v>
      </c>
      <c r="I2" s="15"/>
      <c r="J2" s="15"/>
      <c r="K2" s="15"/>
      <c r="L2" s="15"/>
      <c r="M2" s="15"/>
      <c r="N2" s="15"/>
      <c r="O2" s="15"/>
      <c r="P2" s="15"/>
      <c r="Q2" s="15"/>
    </row>
    <row r="3" spans="1:17" x14ac:dyDescent="0.3">
      <c r="K3" s="28"/>
    </row>
    <row r="4" spans="1:17" ht="15.75" x14ac:dyDescent="0.25">
      <c r="A4" s="2" t="s">
        <v>16</v>
      </c>
      <c r="B4" s="2" t="s">
        <v>17</v>
      </c>
      <c r="K4" s="28"/>
    </row>
    <row r="5" spans="1:17" ht="15.75" x14ac:dyDescent="0.25">
      <c r="A5" s="24" t="s">
        <v>23</v>
      </c>
      <c r="B5" s="27" t="s">
        <v>124</v>
      </c>
      <c r="K5" s="28"/>
    </row>
    <row r="6" spans="1:17" ht="15.75" x14ac:dyDescent="0.25">
      <c r="A6" s="24"/>
      <c r="B6" s="27"/>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18</v>
      </c>
      <c r="D11" s="14" t="s">
        <v>23</v>
      </c>
      <c r="E11" s="13">
        <v>1</v>
      </c>
      <c r="F11" s="13">
        <v>2</v>
      </c>
      <c r="G11" s="13">
        <v>2</v>
      </c>
      <c r="I11" s="29" cm="1">
        <f t="array" ref="I11">_xlfn.LAMBDA(_xlpm.matrix, MAX(ROWS(_xlpm.matrix),COLUMNS(_xlpm.matrix)) )(E11:G15)</f>
        <v>5</v>
      </c>
      <c r="K11" s="28"/>
    </row>
    <row r="12" spans="1:17" x14ac:dyDescent="0.3">
      <c r="E12" s="13">
        <v>3</v>
      </c>
      <c r="F12" s="13">
        <v>4</v>
      </c>
      <c r="G12" s="13">
        <v>4</v>
      </c>
      <c r="I12" s="28"/>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x14ac:dyDescent="0.3">
      <c r="I16" s="28"/>
      <c r="K16" s="28"/>
    </row>
    <row r="17" spans="3:11" x14ac:dyDescent="0.3">
      <c r="I17" s="28"/>
      <c r="K17" s="28"/>
    </row>
    <row r="18" spans="3:11" x14ac:dyDescent="0.3">
      <c r="C18" s="1" t="s">
        <v>18</v>
      </c>
      <c r="D18" s="14" t="s">
        <v>23</v>
      </c>
      <c r="E18" s="13">
        <v>1</v>
      </c>
      <c r="F18" s="13">
        <v>2</v>
      </c>
      <c r="G18" s="13">
        <v>2</v>
      </c>
      <c r="I18" s="29" cm="1">
        <f t="array" ref="I18">LENGTH(E18:G19)</f>
        <v>3</v>
      </c>
      <c r="K18" s="28"/>
    </row>
    <row r="19" spans="3:11" x14ac:dyDescent="0.3">
      <c r="E19" s="13">
        <v>3</v>
      </c>
      <c r="F19" s="13">
        <v>4</v>
      </c>
      <c r="G19" s="13">
        <v>4</v>
      </c>
      <c r="I19" s="28"/>
      <c r="K19" s="28"/>
    </row>
    <row r="20" spans="3:11" x14ac:dyDescent="0.3">
      <c r="I20" s="28"/>
      <c r="K20" s="28"/>
    </row>
    <row r="21" spans="3:11" x14ac:dyDescent="0.3">
      <c r="I21" s="28"/>
      <c r="K21" s="28"/>
    </row>
    <row r="22" spans="3:11" x14ac:dyDescent="0.3">
      <c r="I22" s="28"/>
      <c r="K22" s="28"/>
    </row>
    <row r="23" spans="3:11" x14ac:dyDescent="0.3">
      <c r="I23" s="28"/>
      <c r="K23" s="28"/>
    </row>
    <row r="24" spans="3:11" x14ac:dyDescent="0.3">
      <c r="I24" s="28"/>
      <c r="K24" s="28"/>
    </row>
    <row r="25" spans="3:11" x14ac:dyDescent="0.3">
      <c r="I25" s="28"/>
      <c r="K25" s="28"/>
    </row>
    <row r="26" spans="3:11" x14ac:dyDescent="0.3">
      <c r="I26" s="28"/>
      <c r="K26" s="28"/>
    </row>
    <row r="27" spans="3:11" x14ac:dyDescent="0.3">
      <c r="I27" s="28"/>
      <c r="K27" s="28"/>
    </row>
    <row r="28" spans="3:11" x14ac:dyDescent="0.3">
      <c r="I28" s="28"/>
      <c r="K28" s="28"/>
    </row>
    <row r="29" spans="3:11" x14ac:dyDescent="0.3">
      <c r="I29" s="28"/>
      <c r="K29" s="28"/>
    </row>
    <row r="30" spans="3:11" x14ac:dyDescent="0.3">
      <c r="I30" s="28"/>
      <c r="K30" s="28"/>
    </row>
    <row r="31" spans="3:11" x14ac:dyDescent="0.3">
      <c r="I31" s="28"/>
      <c r="K31" s="28"/>
    </row>
    <row r="32" spans="3:11" x14ac:dyDescent="0.3">
      <c r="I32" s="28"/>
      <c r="K32" s="28"/>
    </row>
    <row r="33" spans="9:11" x14ac:dyDescent="0.3">
      <c r="I33" s="28"/>
      <c r="K33" s="28"/>
    </row>
    <row r="34" spans="9:11" x14ac:dyDescent="0.3">
      <c r="I34" s="28"/>
      <c r="K34" s="28"/>
    </row>
    <row r="35" spans="9:11" x14ac:dyDescent="0.3">
      <c r="I35" s="28"/>
      <c r="K35" s="28"/>
    </row>
    <row r="36" spans="9:11" x14ac:dyDescent="0.3">
      <c r="I36" s="28"/>
      <c r="K36" s="28"/>
    </row>
    <row r="37" spans="9:11" x14ac:dyDescent="0.3">
      <c r="I37" s="28"/>
      <c r="K37" s="28"/>
    </row>
    <row r="38" spans="9:11" x14ac:dyDescent="0.3">
      <c r="I38" s="28"/>
      <c r="K38" s="28"/>
    </row>
    <row r="39" spans="9:11" x14ac:dyDescent="0.3">
      <c r="I39" s="28"/>
      <c r="K39" s="28"/>
    </row>
    <row r="40" spans="9:11" x14ac:dyDescent="0.3">
      <c r="I40" s="28"/>
      <c r="K40" s="28"/>
    </row>
    <row r="41" spans="9:11" x14ac:dyDescent="0.3">
      <c r="I41" s="28"/>
      <c r="K41" s="28"/>
    </row>
    <row r="42" spans="9:11" x14ac:dyDescent="0.3">
      <c r="I42" s="28"/>
      <c r="K42" s="28"/>
    </row>
    <row r="43" spans="9:11" x14ac:dyDescent="0.3">
      <c r="I43" s="28"/>
      <c r="K43" s="28"/>
    </row>
    <row r="44" spans="9:11" x14ac:dyDescent="0.3">
      <c r="I44" s="28"/>
      <c r="K44" s="28"/>
    </row>
    <row r="45" spans="9:11" x14ac:dyDescent="0.3">
      <c r="I45" s="28"/>
      <c r="K45" s="28"/>
    </row>
    <row r="46" spans="9:11" x14ac:dyDescent="0.3">
      <c r="I46" s="28"/>
      <c r="K46" s="28"/>
    </row>
    <row r="47" spans="9:11" x14ac:dyDescent="0.3">
      <c r="I47" s="28"/>
      <c r="K47" s="28"/>
    </row>
    <row r="48" spans="9:11" x14ac:dyDescent="0.3">
      <c r="I48" s="28"/>
      <c r="K48" s="28"/>
    </row>
    <row r="49" spans="9:11" x14ac:dyDescent="0.3">
      <c r="I49" s="28"/>
      <c r="K49" s="28"/>
    </row>
    <row r="50" spans="9:11" x14ac:dyDescent="0.3">
      <c r="I50" s="28"/>
      <c r="K50" s="28"/>
    </row>
    <row r="51" spans="9:11" x14ac:dyDescent="0.3">
      <c r="I51" s="28"/>
      <c r="K51" s="28"/>
    </row>
    <row r="52" spans="9:11" x14ac:dyDescent="0.3">
      <c r="I52" s="28"/>
      <c r="K52" s="28"/>
    </row>
    <row r="53" spans="9:11" x14ac:dyDescent="0.3">
      <c r="I53" s="28"/>
      <c r="K53" s="28"/>
    </row>
    <row r="54" spans="9:11" x14ac:dyDescent="0.3">
      <c r="I54" s="28"/>
      <c r="K54" s="28"/>
    </row>
    <row r="55" spans="9:11" x14ac:dyDescent="0.3">
      <c r="I55" s="28"/>
      <c r="K55" s="28"/>
    </row>
    <row r="56" spans="9:11" x14ac:dyDescent="0.3">
      <c r="I56" s="28"/>
      <c r="K56" s="28"/>
    </row>
    <row r="57" spans="9:11" x14ac:dyDescent="0.3">
      <c r="I57" s="28"/>
      <c r="K57" s="28"/>
    </row>
    <row r="58" spans="9:11" x14ac:dyDescent="0.3">
      <c r="I58" s="28"/>
      <c r="K58" s="28"/>
    </row>
    <row r="59" spans="9:11" x14ac:dyDescent="0.3">
      <c r="I59" s="28"/>
      <c r="K59" s="28"/>
    </row>
    <row r="60" spans="9:11" x14ac:dyDescent="0.3">
      <c r="I60" s="28"/>
      <c r="K60" s="28"/>
    </row>
    <row r="61" spans="9:11" x14ac:dyDescent="0.3">
      <c r="I61" s="28"/>
      <c r="K61" s="28"/>
    </row>
    <row r="62" spans="9:11" x14ac:dyDescent="0.3">
      <c r="I62" s="28"/>
      <c r="K62" s="28"/>
    </row>
    <row r="63" spans="9:11" x14ac:dyDescent="0.3">
      <c r="I63" s="28"/>
      <c r="K63" s="28"/>
    </row>
    <row r="64" spans="9:11" x14ac:dyDescent="0.3">
      <c r="I64" s="28"/>
      <c r="K64" s="28"/>
    </row>
    <row r="65" spans="9:11" x14ac:dyDescent="0.3">
      <c r="I65" s="28"/>
      <c r="K65" s="28"/>
    </row>
    <row r="66" spans="9:11" x14ac:dyDescent="0.3">
      <c r="I66" s="28"/>
      <c r="K66" s="28"/>
    </row>
    <row r="67" spans="9:11" x14ac:dyDescent="0.3">
      <c r="I67" s="28"/>
      <c r="K67" s="28"/>
    </row>
    <row r="68" spans="9:11" x14ac:dyDescent="0.3">
      <c r="I68" s="28"/>
      <c r="K68" s="28"/>
    </row>
    <row r="69" spans="9:11" x14ac:dyDescent="0.3">
      <c r="I69" s="28"/>
      <c r="K69" s="28"/>
    </row>
    <row r="70" spans="9:11" x14ac:dyDescent="0.3">
      <c r="I70" s="28"/>
      <c r="K70" s="28"/>
    </row>
    <row r="71" spans="9:11" x14ac:dyDescent="0.3">
      <c r="I71" s="28"/>
      <c r="K71" s="28"/>
    </row>
    <row r="72" spans="9:11" x14ac:dyDescent="0.3">
      <c r="I72" s="28"/>
      <c r="K72" s="28"/>
    </row>
    <row r="73" spans="9:11" x14ac:dyDescent="0.3">
      <c r="I73" s="28"/>
      <c r="K73" s="28"/>
    </row>
    <row r="74" spans="9:11" x14ac:dyDescent="0.3">
      <c r="I74" s="28"/>
      <c r="K74" s="28"/>
    </row>
    <row r="75" spans="9:11" x14ac:dyDescent="0.3">
      <c r="I75" s="28"/>
      <c r="K75" s="28"/>
    </row>
    <row r="76" spans="9:11" x14ac:dyDescent="0.3">
      <c r="I76" s="28"/>
      <c r="K76" s="28"/>
    </row>
    <row r="77" spans="9:11" x14ac:dyDescent="0.3">
      <c r="I77" s="28"/>
      <c r="K77" s="28"/>
    </row>
    <row r="78" spans="9:11" x14ac:dyDescent="0.3">
      <c r="I78" s="28"/>
      <c r="K78" s="28"/>
    </row>
    <row r="79" spans="9:11" x14ac:dyDescent="0.3">
      <c r="I79" s="28"/>
      <c r="K79" s="28"/>
    </row>
    <row r="80" spans="9:11" x14ac:dyDescent="0.3">
      <c r="I80" s="28"/>
      <c r="K80" s="28"/>
    </row>
    <row r="81" spans="9:11" x14ac:dyDescent="0.3">
      <c r="I81" s="28"/>
      <c r="K81" s="28"/>
    </row>
    <row r="82" spans="9:11" x14ac:dyDescent="0.3">
      <c r="I82" s="28"/>
      <c r="K82" s="28"/>
    </row>
    <row r="83" spans="9:11" x14ac:dyDescent="0.3">
      <c r="I83" s="28"/>
      <c r="K83" s="28"/>
    </row>
    <row r="84" spans="9:11" x14ac:dyDescent="0.3">
      <c r="I84" s="28"/>
      <c r="K84" s="28"/>
    </row>
    <row r="85" spans="9:11" x14ac:dyDescent="0.3">
      <c r="I85" s="28"/>
      <c r="K85" s="28"/>
    </row>
    <row r="86" spans="9:11" x14ac:dyDescent="0.3">
      <c r="I86" s="28"/>
      <c r="K86" s="28"/>
    </row>
    <row r="87" spans="9:11" x14ac:dyDescent="0.3">
      <c r="I87" s="28"/>
      <c r="K87" s="28"/>
    </row>
    <row r="88" spans="9:11" x14ac:dyDescent="0.3">
      <c r="I88" s="28"/>
      <c r="K88" s="28"/>
    </row>
    <row r="89" spans="9:11" x14ac:dyDescent="0.3">
      <c r="I89" s="28"/>
      <c r="K89" s="28"/>
    </row>
    <row r="90" spans="9:11" x14ac:dyDescent="0.3">
      <c r="I90" s="28"/>
      <c r="K90" s="28"/>
    </row>
    <row r="91" spans="9:11" x14ac:dyDescent="0.3">
      <c r="I91" s="28"/>
      <c r="K91" s="28"/>
    </row>
    <row r="92" spans="9:11" x14ac:dyDescent="0.3">
      <c r="I92" s="28"/>
      <c r="K92" s="28"/>
    </row>
    <row r="93" spans="9:11" x14ac:dyDescent="0.3">
      <c r="I93" s="28"/>
      <c r="K93" s="28"/>
    </row>
    <row r="94" spans="9:11" x14ac:dyDescent="0.3">
      <c r="I94" s="28"/>
      <c r="K94" s="28"/>
    </row>
    <row r="95" spans="9:11" x14ac:dyDescent="0.3">
      <c r="I95" s="28"/>
      <c r="K95" s="28"/>
    </row>
    <row r="96" spans="9:11" x14ac:dyDescent="0.3">
      <c r="I96" s="28"/>
      <c r="K96" s="28"/>
    </row>
    <row r="97" spans="9:11" x14ac:dyDescent="0.3">
      <c r="I97" s="28"/>
      <c r="K97" s="28"/>
    </row>
    <row r="98" spans="9:11" x14ac:dyDescent="0.3">
      <c r="I98" s="28"/>
      <c r="K98" s="28"/>
    </row>
    <row r="99" spans="9:11" x14ac:dyDescent="0.3">
      <c r="I99" s="28"/>
      <c r="K99" s="28"/>
    </row>
    <row r="100" spans="9:11" x14ac:dyDescent="0.3">
      <c r="I100" s="28"/>
      <c r="K100" s="28"/>
    </row>
    <row r="101" spans="9:11" x14ac:dyDescent="0.3">
      <c r="I101" s="28"/>
      <c r="K101" s="28"/>
    </row>
    <row r="102" spans="9:11" x14ac:dyDescent="0.3">
      <c r="I102" s="28"/>
      <c r="K102" s="28"/>
    </row>
    <row r="103" spans="9:11" x14ac:dyDescent="0.3">
      <c r="I103" s="28"/>
      <c r="K103" s="28"/>
    </row>
    <row r="104" spans="9:11" x14ac:dyDescent="0.3">
      <c r="I104" s="28"/>
      <c r="K104" s="28"/>
    </row>
    <row r="105" spans="9:11" x14ac:dyDescent="0.3">
      <c r="I105" s="28"/>
      <c r="K105" s="28"/>
    </row>
    <row r="106" spans="9:11" x14ac:dyDescent="0.3">
      <c r="I106" s="28"/>
      <c r="K106" s="28"/>
    </row>
    <row r="107" spans="9:11" x14ac:dyDescent="0.3">
      <c r="I107" s="28"/>
      <c r="K107" s="28"/>
    </row>
    <row r="108" spans="9:11" x14ac:dyDescent="0.3">
      <c r="I108" s="28"/>
      <c r="K108" s="28"/>
    </row>
    <row r="109" spans="9:11" x14ac:dyDescent="0.3">
      <c r="I109" s="28"/>
      <c r="K109" s="28"/>
    </row>
    <row r="110" spans="9:11" x14ac:dyDescent="0.3">
      <c r="I110" s="28"/>
      <c r="K110" s="28"/>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A682-3F30-4F2C-87E0-751F5AC701F0}">
  <sheetPr>
    <tabColor theme="9" tint="0.59999389629810485"/>
  </sheetPr>
  <dimension ref="A1:Q110"/>
  <sheetViews>
    <sheetView showGridLines="0" workbookViewId="0">
      <selection activeCell="J9" sqref="J9"/>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122</v>
      </c>
      <c r="I1" s="15"/>
      <c r="J1" s="15"/>
      <c r="K1" s="15"/>
      <c r="L1" s="15"/>
      <c r="M1" s="15"/>
      <c r="N1" s="15"/>
      <c r="O1" s="15"/>
      <c r="P1" s="15"/>
      <c r="Q1" s="15"/>
    </row>
    <row r="2" spans="1:17" x14ac:dyDescent="0.3">
      <c r="A2" s="18" t="s">
        <v>125</v>
      </c>
      <c r="I2" s="15"/>
      <c r="J2" s="15"/>
      <c r="K2" s="15"/>
      <c r="L2" s="15"/>
      <c r="M2" s="15"/>
      <c r="N2" s="15"/>
      <c r="O2" s="15"/>
      <c r="P2" s="15"/>
      <c r="Q2" s="15"/>
    </row>
    <row r="3" spans="1:17" x14ac:dyDescent="0.3">
      <c r="K3" s="28"/>
    </row>
    <row r="4" spans="1:17" ht="15.75" x14ac:dyDescent="0.25">
      <c r="A4" s="2" t="s">
        <v>16</v>
      </c>
      <c r="B4" s="2" t="s">
        <v>17</v>
      </c>
      <c r="K4" s="28"/>
    </row>
    <row r="5" spans="1:17" ht="15.75" x14ac:dyDescent="0.25">
      <c r="A5" s="24" t="s">
        <v>23</v>
      </c>
      <c r="B5" s="27" t="s">
        <v>124</v>
      </c>
      <c r="K5" s="28"/>
    </row>
    <row r="6" spans="1:17" ht="15.75" x14ac:dyDescent="0.25">
      <c r="A6" s="24"/>
      <c r="B6" s="27"/>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18</v>
      </c>
      <c r="D11" s="14" t="s">
        <v>23</v>
      </c>
      <c r="E11" s="13">
        <v>1</v>
      </c>
      <c r="F11" s="13">
        <v>2</v>
      </c>
      <c r="G11" s="13">
        <v>2</v>
      </c>
      <c r="I11" s="29" cm="1">
        <f t="array" ref="I11">_xlfn.LAMBDA(_xlpm.matrix, ROWS(_xlpm.matrix)*COLUMNS(_xlpm.matrix) )(E11:G15)</f>
        <v>15</v>
      </c>
      <c r="K11" s="28"/>
    </row>
    <row r="12" spans="1:17" x14ac:dyDescent="0.3">
      <c r="E12" s="13">
        <v>3</v>
      </c>
      <c r="F12" s="13">
        <v>4</v>
      </c>
      <c r="G12" s="13">
        <v>4</v>
      </c>
      <c r="I12" s="28"/>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x14ac:dyDescent="0.3">
      <c r="I16" s="28"/>
      <c r="K16" s="28"/>
    </row>
    <row r="17" spans="3:11" x14ac:dyDescent="0.3">
      <c r="I17" s="28"/>
      <c r="K17" s="28"/>
    </row>
    <row r="18" spans="3:11" x14ac:dyDescent="0.3">
      <c r="C18" s="1" t="s">
        <v>18</v>
      </c>
      <c r="D18" s="14" t="s">
        <v>23</v>
      </c>
      <c r="E18" s="13">
        <v>1</v>
      </c>
      <c r="F18" s="13">
        <v>2</v>
      </c>
      <c r="G18" s="13">
        <v>2</v>
      </c>
      <c r="I18" s="29" cm="1">
        <f t="array" ref="I18">NUMEL(E18:G19)</f>
        <v>6</v>
      </c>
      <c r="K18" s="28"/>
    </row>
    <row r="19" spans="3:11" x14ac:dyDescent="0.3">
      <c r="E19" s="13">
        <v>3</v>
      </c>
      <c r="F19" s="13">
        <v>4</v>
      </c>
      <c r="G19" s="13">
        <v>4</v>
      </c>
      <c r="I19" s="28"/>
      <c r="K19" s="28"/>
    </row>
    <row r="20" spans="3:11" x14ac:dyDescent="0.3">
      <c r="I20" s="28"/>
      <c r="K20" s="28"/>
    </row>
    <row r="21" spans="3:11" x14ac:dyDescent="0.3">
      <c r="I21" s="28"/>
      <c r="K21" s="28"/>
    </row>
    <row r="22" spans="3:11" x14ac:dyDescent="0.3">
      <c r="I22" s="28"/>
      <c r="K22" s="28"/>
    </row>
    <row r="23" spans="3:11" x14ac:dyDescent="0.3">
      <c r="I23" s="28"/>
      <c r="K23" s="28"/>
    </row>
    <row r="24" spans="3:11" x14ac:dyDescent="0.3">
      <c r="I24" s="28"/>
      <c r="K24" s="28"/>
    </row>
    <row r="25" spans="3:11" x14ac:dyDescent="0.3">
      <c r="I25" s="28"/>
      <c r="K25" s="28"/>
    </row>
    <row r="26" spans="3:11" x14ac:dyDescent="0.3">
      <c r="I26" s="28"/>
      <c r="K26" s="28"/>
    </row>
    <row r="27" spans="3:11" x14ac:dyDescent="0.3">
      <c r="I27" s="28"/>
      <c r="K27" s="28"/>
    </row>
    <row r="28" spans="3:11" x14ac:dyDescent="0.3">
      <c r="I28" s="28"/>
      <c r="K28" s="28"/>
    </row>
    <row r="29" spans="3:11" x14ac:dyDescent="0.3">
      <c r="I29" s="28"/>
      <c r="K29" s="28"/>
    </row>
    <row r="30" spans="3:11" x14ac:dyDescent="0.3">
      <c r="I30" s="28"/>
      <c r="K30" s="28"/>
    </row>
    <row r="31" spans="3:11" x14ac:dyDescent="0.3">
      <c r="I31" s="28"/>
      <c r="K31" s="28"/>
    </row>
    <row r="32" spans="3:11" x14ac:dyDescent="0.3">
      <c r="I32" s="28"/>
      <c r="K32" s="28"/>
    </row>
    <row r="33" spans="9:11" x14ac:dyDescent="0.3">
      <c r="I33" s="28"/>
      <c r="K33" s="28"/>
    </row>
    <row r="34" spans="9:11" x14ac:dyDescent="0.3">
      <c r="I34" s="28"/>
      <c r="K34" s="28"/>
    </row>
    <row r="35" spans="9:11" x14ac:dyDescent="0.3">
      <c r="I35" s="28"/>
      <c r="K35" s="28"/>
    </row>
    <row r="36" spans="9:11" x14ac:dyDescent="0.3">
      <c r="I36" s="28"/>
      <c r="K36" s="28"/>
    </row>
    <row r="37" spans="9:11" x14ac:dyDescent="0.3">
      <c r="I37" s="28"/>
      <c r="K37" s="28"/>
    </row>
    <row r="38" spans="9:11" x14ac:dyDescent="0.3">
      <c r="I38" s="28"/>
      <c r="K38" s="28"/>
    </row>
    <row r="39" spans="9:11" x14ac:dyDescent="0.3">
      <c r="I39" s="28"/>
      <c r="K39" s="28"/>
    </row>
    <row r="40" spans="9:11" x14ac:dyDescent="0.3">
      <c r="I40" s="28"/>
      <c r="K40" s="28"/>
    </row>
    <row r="41" spans="9:11" x14ac:dyDescent="0.3">
      <c r="I41" s="28"/>
      <c r="K41" s="28"/>
    </row>
    <row r="42" spans="9:11" x14ac:dyDescent="0.3">
      <c r="I42" s="28"/>
      <c r="K42" s="28"/>
    </row>
    <row r="43" spans="9:11" x14ac:dyDescent="0.3">
      <c r="I43" s="28"/>
      <c r="K43" s="28"/>
    </row>
    <row r="44" spans="9:11" x14ac:dyDescent="0.3">
      <c r="I44" s="28"/>
      <c r="K44" s="28"/>
    </row>
    <row r="45" spans="9:11" x14ac:dyDescent="0.3">
      <c r="I45" s="28"/>
      <c r="K45" s="28"/>
    </row>
    <row r="46" spans="9:11" x14ac:dyDescent="0.3">
      <c r="I46" s="28"/>
      <c r="K46" s="28"/>
    </row>
    <row r="47" spans="9:11" x14ac:dyDescent="0.3">
      <c r="I47" s="28"/>
      <c r="K47" s="28"/>
    </row>
    <row r="48" spans="9:11" x14ac:dyDescent="0.3">
      <c r="I48" s="28"/>
      <c r="K48" s="28"/>
    </row>
    <row r="49" spans="9:11" x14ac:dyDescent="0.3">
      <c r="I49" s="28"/>
      <c r="K49" s="28"/>
    </row>
    <row r="50" spans="9:11" x14ac:dyDescent="0.3">
      <c r="I50" s="28"/>
      <c r="K50" s="28"/>
    </row>
    <row r="51" spans="9:11" x14ac:dyDescent="0.3">
      <c r="I51" s="28"/>
      <c r="K51" s="28"/>
    </row>
    <row r="52" spans="9:11" x14ac:dyDescent="0.3">
      <c r="I52" s="28"/>
      <c r="K52" s="28"/>
    </row>
    <row r="53" spans="9:11" x14ac:dyDescent="0.3">
      <c r="I53" s="28"/>
      <c r="K53" s="28"/>
    </row>
    <row r="54" spans="9:11" x14ac:dyDescent="0.3">
      <c r="I54" s="28"/>
      <c r="K54" s="28"/>
    </row>
    <row r="55" spans="9:11" x14ac:dyDescent="0.3">
      <c r="I55" s="28"/>
      <c r="K55" s="28"/>
    </row>
    <row r="56" spans="9:11" x14ac:dyDescent="0.3">
      <c r="I56" s="28"/>
      <c r="K56" s="28"/>
    </row>
    <row r="57" spans="9:11" x14ac:dyDescent="0.3">
      <c r="I57" s="28"/>
      <c r="K57" s="28"/>
    </row>
    <row r="58" spans="9:11" x14ac:dyDescent="0.3">
      <c r="I58" s="28"/>
      <c r="K58" s="28"/>
    </row>
    <row r="59" spans="9:11" x14ac:dyDescent="0.3">
      <c r="I59" s="28"/>
      <c r="K59" s="28"/>
    </row>
    <row r="60" spans="9:11" x14ac:dyDescent="0.3">
      <c r="I60" s="28"/>
      <c r="K60" s="28"/>
    </row>
    <row r="61" spans="9:11" x14ac:dyDescent="0.3">
      <c r="I61" s="28"/>
      <c r="K61" s="28"/>
    </row>
    <row r="62" spans="9:11" x14ac:dyDescent="0.3">
      <c r="I62" s="28"/>
      <c r="K62" s="28"/>
    </row>
    <row r="63" spans="9:11" x14ac:dyDescent="0.3">
      <c r="I63" s="28"/>
      <c r="K63" s="28"/>
    </row>
    <row r="64" spans="9:11" x14ac:dyDescent="0.3">
      <c r="I64" s="28"/>
      <c r="K64" s="28"/>
    </row>
    <row r="65" spans="9:11" x14ac:dyDescent="0.3">
      <c r="I65" s="28"/>
      <c r="K65" s="28"/>
    </row>
    <row r="66" spans="9:11" x14ac:dyDescent="0.3">
      <c r="I66" s="28"/>
      <c r="K66" s="28"/>
    </row>
    <row r="67" spans="9:11" x14ac:dyDescent="0.3">
      <c r="I67" s="28"/>
      <c r="K67" s="28"/>
    </row>
    <row r="68" spans="9:11" x14ac:dyDescent="0.3">
      <c r="I68" s="28"/>
      <c r="K68" s="28"/>
    </row>
    <row r="69" spans="9:11" x14ac:dyDescent="0.3">
      <c r="I69" s="28"/>
      <c r="K69" s="28"/>
    </row>
    <row r="70" spans="9:11" x14ac:dyDescent="0.3">
      <c r="I70" s="28"/>
      <c r="K70" s="28"/>
    </row>
    <row r="71" spans="9:11" x14ac:dyDescent="0.3">
      <c r="I71" s="28"/>
      <c r="K71" s="28"/>
    </row>
    <row r="72" spans="9:11" x14ac:dyDescent="0.3">
      <c r="I72" s="28"/>
      <c r="K72" s="28"/>
    </row>
    <row r="73" spans="9:11" x14ac:dyDescent="0.3">
      <c r="I73" s="28"/>
      <c r="K73" s="28"/>
    </row>
    <row r="74" spans="9:11" x14ac:dyDescent="0.3">
      <c r="I74" s="28"/>
      <c r="K74" s="28"/>
    </row>
    <row r="75" spans="9:11" x14ac:dyDescent="0.3">
      <c r="I75" s="28"/>
      <c r="K75" s="28"/>
    </row>
    <row r="76" spans="9:11" x14ac:dyDescent="0.3">
      <c r="I76" s="28"/>
      <c r="K76" s="28"/>
    </row>
    <row r="77" spans="9:11" x14ac:dyDescent="0.3">
      <c r="I77" s="28"/>
      <c r="K77" s="28"/>
    </row>
    <row r="78" spans="9:11" x14ac:dyDescent="0.3">
      <c r="I78" s="28"/>
      <c r="K78" s="28"/>
    </row>
    <row r="79" spans="9:11" x14ac:dyDescent="0.3">
      <c r="I79" s="28"/>
      <c r="K79" s="28"/>
    </row>
    <row r="80" spans="9:11" x14ac:dyDescent="0.3">
      <c r="I80" s="28"/>
      <c r="K80" s="28"/>
    </row>
    <row r="81" spans="9:11" x14ac:dyDescent="0.3">
      <c r="I81" s="28"/>
      <c r="K81" s="28"/>
    </row>
    <row r="82" spans="9:11" x14ac:dyDescent="0.3">
      <c r="I82" s="28"/>
      <c r="K82" s="28"/>
    </row>
    <row r="83" spans="9:11" x14ac:dyDescent="0.3">
      <c r="I83" s="28"/>
      <c r="K83" s="28"/>
    </row>
    <row r="84" spans="9:11" x14ac:dyDescent="0.3">
      <c r="I84" s="28"/>
      <c r="K84" s="28"/>
    </row>
    <row r="85" spans="9:11" x14ac:dyDescent="0.3">
      <c r="I85" s="28"/>
      <c r="K85" s="28"/>
    </row>
    <row r="86" spans="9:11" x14ac:dyDescent="0.3">
      <c r="I86" s="28"/>
      <c r="K86" s="28"/>
    </row>
    <row r="87" spans="9:11" x14ac:dyDescent="0.3">
      <c r="I87" s="28"/>
      <c r="K87" s="28"/>
    </row>
    <row r="88" spans="9:11" x14ac:dyDescent="0.3">
      <c r="I88" s="28"/>
      <c r="K88" s="28"/>
    </row>
    <row r="89" spans="9:11" x14ac:dyDescent="0.3">
      <c r="I89" s="28"/>
      <c r="K89" s="28"/>
    </row>
    <row r="90" spans="9:11" x14ac:dyDescent="0.3">
      <c r="I90" s="28"/>
      <c r="K90" s="28"/>
    </row>
    <row r="91" spans="9:11" x14ac:dyDescent="0.3">
      <c r="I91" s="28"/>
      <c r="K91" s="28"/>
    </row>
    <row r="92" spans="9:11" x14ac:dyDescent="0.3">
      <c r="I92" s="28"/>
      <c r="K92" s="28"/>
    </row>
    <row r="93" spans="9:11" x14ac:dyDescent="0.3">
      <c r="I93" s="28"/>
      <c r="K93" s="28"/>
    </row>
    <row r="94" spans="9:11" x14ac:dyDescent="0.3">
      <c r="I94" s="28"/>
      <c r="K94" s="28"/>
    </row>
    <row r="95" spans="9:11" x14ac:dyDescent="0.3">
      <c r="I95" s="28"/>
      <c r="K95" s="28"/>
    </row>
    <row r="96" spans="9:11" x14ac:dyDescent="0.3">
      <c r="I96" s="28"/>
      <c r="K96" s="28"/>
    </row>
    <row r="97" spans="9:11" x14ac:dyDescent="0.3">
      <c r="I97" s="28"/>
      <c r="K97" s="28"/>
    </row>
    <row r="98" spans="9:11" x14ac:dyDescent="0.3">
      <c r="I98" s="28"/>
      <c r="K98" s="28"/>
    </row>
    <row r="99" spans="9:11" x14ac:dyDescent="0.3">
      <c r="I99" s="28"/>
      <c r="K99" s="28"/>
    </row>
    <row r="100" spans="9:11" x14ac:dyDescent="0.3">
      <c r="I100" s="28"/>
      <c r="K100" s="28"/>
    </row>
    <row r="101" spans="9:11" x14ac:dyDescent="0.3">
      <c r="I101" s="28"/>
      <c r="K101" s="28"/>
    </row>
    <row r="102" spans="9:11" x14ac:dyDescent="0.3">
      <c r="I102" s="28"/>
      <c r="K102" s="28"/>
    </row>
    <row r="103" spans="9:11" x14ac:dyDescent="0.3">
      <c r="I103" s="28"/>
      <c r="K103" s="28"/>
    </row>
    <row r="104" spans="9:11" x14ac:dyDescent="0.3">
      <c r="I104" s="28"/>
      <c r="K104" s="28"/>
    </row>
    <row r="105" spans="9:11" x14ac:dyDescent="0.3">
      <c r="I105" s="28"/>
      <c r="K105" s="28"/>
    </row>
    <row r="106" spans="9:11" x14ac:dyDescent="0.3">
      <c r="I106" s="28"/>
      <c r="K106" s="28"/>
    </row>
    <row r="107" spans="9:11" x14ac:dyDescent="0.3">
      <c r="I107" s="28"/>
      <c r="K107" s="28"/>
    </row>
    <row r="108" spans="9:11" x14ac:dyDescent="0.3">
      <c r="I108" s="28"/>
      <c r="K108" s="28"/>
    </row>
    <row r="109" spans="9:11" x14ac:dyDescent="0.3">
      <c r="I109" s="28"/>
      <c r="K109" s="28"/>
    </row>
    <row r="110" spans="9:11" x14ac:dyDescent="0.3">
      <c r="I110" s="28"/>
      <c r="K110" s="28"/>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A8714-B703-4C9F-AB5D-F70F66CA9810}">
  <sheetPr>
    <tabColor theme="9" tint="0.59999389629810485"/>
  </sheetPr>
  <dimension ref="A1:Q24"/>
  <sheetViews>
    <sheetView showGridLines="0" workbookViewId="0"/>
  </sheetViews>
  <sheetFormatPr defaultColWidth="8.85546875" defaultRowHeight="18.75" x14ac:dyDescent="0.3"/>
  <cols>
    <col min="1" max="1" width="12.7109375" style="18" customWidth="1"/>
    <col min="2" max="2" width="36.42578125" customWidth="1"/>
    <col min="5" max="5" width="12.28515625" bestFit="1" customWidth="1"/>
    <col min="6" max="6" width="12.42578125" bestFit="1" customWidth="1"/>
    <col min="11" max="15" width="8.85546875" style="16"/>
    <col min="16" max="17" width="12.42578125" style="16" bestFit="1" customWidth="1"/>
    <col min="18" max="19" width="12.42578125" bestFit="1" customWidth="1"/>
  </cols>
  <sheetData>
    <row r="1" spans="1:17" x14ac:dyDescent="0.3">
      <c r="A1" s="17" t="s">
        <v>148</v>
      </c>
      <c r="K1" s="15"/>
      <c r="L1" s="15"/>
      <c r="M1" s="15"/>
      <c r="N1" s="15"/>
      <c r="O1" s="15"/>
      <c r="P1" s="15"/>
      <c r="Q1" s="15"/>
    </row>
    <row r="2" spans="1:17" x14ac:dyDescent="0.3">
      <c r="A2" s="18" t="s">
        <v>151</v>
      </c>
      <c r="K2" s="15"/>
      <c r="L2" s="15"/>
      <c r="M2" s="15"/>
      <c r="N2" s="15"/>
      <c r="O2" s="15"/>
      <c r="P2" s="15"/>
      <c r="Q2" s="15"/>
    </row>
    <row r="4" spans="1:17" ht="15.75" x14ac:dyDescent="0.25">
      <c r="A4" s="2" t="s">
        <v>16</v>
      </c>
      <c r="B4" s="2" t="s">
        <v>17</v>
      </c>
    </row>
    <row r="5" spans="1:17" ht="63" x14ac:dyDescent="0.25">
      <c r="A5" s="20" t="s">
        <v>23</v>
      </c>
      <c r="B5" s="27" t="s">
        <v>152</v>
      </c>
    </row>
    <row r="6" spans="1:17" ht="31.5" x14ac:dyDescent="0.25">
      <c r="A6" s="24" t="s">
        <v>149</v>
      </c>
      <c r="B6" s="25" t="s">
        <v>150</v>
      </c>
    </row>
    <row r="7" spans="1:17" x14ac:dyDescent="0.3">
      <c r="D7" s="1" t="s">
        <v>18</v>
      </c>
      <c r="E7" s="14" t="s">
        <v>23</v>
      </c>
      <c r="F7" s="13">
        <v>1</v>
      </c>
      <c r="G7" s="13">
        <v>2</v>
      </c>
      <c r="H7" s="13">
        <v>3</v>
      </c>
      <c r="K7" s="16" cm="1">
        <f t="array" ref="K7:M9">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))($F$7:$H$12,$F$14)</f>
        <v>1</v>
      </c>
      <c r="L7" s="16">
        <v>2</v>
      </c>
      <c r="M7" s="16">
        <v>3</v>
      </c>
    </row>
    <row r="8" spans="1:17" x14ac:dyDescent="0.3">
      <c r="F8" s="13">
        <v>4</v>
      </c>
      <c r="G8" s="13" t="e">
        <f>NA()</f>
        <v>#N/A</v>
      </c>
      <c r="H8" s="13">
        <v>6</v>
      </c>
      <c r="K8" s="16">
        <v>7</v>
      </c>
      <c r="L8" s="16">
        <v>8</v>
      </c>
      <c r="M8" s="16">
        <v>9</v>
      </c>
    </row>
    <row r="9" spans="1:17" x14ac:dyDescent="0.3">
      <c r="F9" s="13">
        <v>7</v>
      </c>
      <c r="G9" s="13">
        <v>8</v>
      </c>
      <c r="H9" s="13">
        <v>9</v>
      </c>
      <c r="K9" s="16">
        <v>16</v>
      </c>
      <c r="L9" s="16">
        <v>17</v>
      </c>
      <c r="M9" s="16">
        <v>18</v>
      </c>
    </row>
    <row r="10" spans="1:17" ht="15" x14ac:dyDescent="0.25">
      <c r="A10"/>
      <c r="F10" s="13" t="e">
        <v>#VALUE!</v>
      </c>
      <c r="G10" s="13">
        <v>11</v>
      </c>
      <c r="H10" s="13">
        <v>12</v>
      </c>
    </row>
    <row r="11" spans="1:17" x14ac:dyDescent="0.3">
      <c r="F11" s="13">
        <v>13</v>
      </c>
      <c r="G11" s="13"/>
      <c r="H11" s="13">
        <v>15</v>
      </c>
    </row>
    <row r="12" spans="1:17" x14ac:dyDescent="0.3">
      <c r="F12" s="13">
        <v>16</v>
      </c>
      <c r="G12" s="13">
        <v>17</v>
      </c>
      <c r="H12" s="13">
        <v>18</v>
      </c>
    </row>
    <row r="14" spans="1:17" x14ac:dyDescent="0.3">
      <c r="E14" s="14" t="s">
        <v>149</v>
      </c>
      <c r="F14" s="13">
        <v>1</v>
      </c>
    </row>
    <row r="17" spans="4:11" x14ac:dyDescent="0.3">
      <c r="D17" s="1" t="s">
        <v>18</v>
      </c>
      <c r="E17" s="14" t="s">
        <v>23</v>
      </c>
      <c r="F17" s="13">
        <v>1</v>
      </c>
      <c r="G17" s="13">
        <v>2</v>
      </c>
      <c r="H17" s="13">
        <v>3</v>
      </c>
      <c r="K17" s="16" cm="1">
        <f t="array" ref="K17:K22">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))($F$17:$H$22,$F$24)</f>
        <v>3</v>
      </c>
    </row>
    <row r="18" spans="4:11" x14ac:dyDescent="0.3">
      <c r="F18" s="13">
        <v>4</v>
      </c>
      <c r="G18" s="13" t="e">
        <f>NA()</f>
        <v>#N/A</v>
      </c>
      <c r="H18" s="13">
        <v>6</v>
      </c>
      <c r="K18" s="16">
        <v>6</v>
      </c>
    </row>
    <row r="19" spans="4:11" x14ac:dyDescent="0.3">
      <c r="F19" s="13">
        <v>7</v>
      </c>
      <c r="G19" s="13">
        <v>8</v>
      </c>
      <c r="H19" s="13">
        <v>9</v>
      </c>
      <c r="K19" s="16">
        <v>9</v>
      </c>
    </row>
    <row r="20" spans="4:11" x14ac:dyDescent="0.3">
      <c r="F20" s="13" t="e">
        <v>#VALUE!</v>
      </c>
      <c r="G20" s="13">
        <v>11</v>
      </c>
      <c r="H20" s="13">
        <v>12</v>
      </c>
      <c r="K20" s="16">
        <v>12</v>
      </c>
    </row>
    <row r="21" spans="4:11" x14ac:dyDescent="0.3">
      <c r="F21" s="13">
        <v>13</v>
      </c>
      <c r="G21" s="13"/>
      <c r="H21" s="13">
        <v>15</v>
      </c>
      <c r="K21" s="16">
        <v>15</v>
      </c>
    </row>
    <row r="22" spans="4:11" x14ac:dyDescent="0.3">
      <c r="F22" s="13">
        <v>16</v>
      </c>
      <c r="G22" s="13">
        <v>17</v>
      </c>
      <c r="H22" s="13">
        <v>18</v>
      </c>
      <c r="K22" s="16">
        <v>18</v>
      </c>
    </row>
    <row r="24" spans="4:11" x14ac:dyDescent="0.3">
      <c r="E24" s="14" t="s">
        <v>149</v>
      </c>
      <c r="F24" s="13">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23</vt:i4>
      </vt:variant>
    </vt:vector>
  </HeadingPairs>
  <TitlesOfParts>
    <vt:vector size="23" baseType="lpstr">
      <vt:lpstr>Function List</vt:lpstr>
      <vt:lpstr>General</vt:lpstr>
      <vt:lpstr>OLS Functions</vt:lpstr>
      <vt:lpstr>EYE</vt:lpstr>
      <vt:lpstr>ZEROS</vt:lpstr>
      <vt:lpstr>ONES</vt:lpstr>
      <vt:lpstr>DIAG</vt:lpstr>
      <vt:lpstr>TRIL</vt:lpstr>
      <vt:lpstr>TRIU</vt:lpstr>
      <vt:lpstr>VEC</vt:lpstr>
      <vt:lpstr>RESHAPE</vt:lpstr>
      <vt:lpstr>FLIPLR</vt:lpstr>
      <vt:lpstr>FLIPUD</vt:lpstr>
      <vt:lpstr>REPMAT</vt:lpstr>
      <vt:lpstr>NOZERO (FIND)</vt:lpstr>
      <vt:lpstr>BLKDIAG</vt:lpstr>
      <vt:lpstr>ALL</vt:lpstr>
      <vt:lpstr>ANY</vt:lpstr>
      <vt:lpstr>NNZ</vt:lpstr>
      <vt:lpstr>LINSPACE</vt:lpstr>
      <vt:lpstr>LENGTH</vt:lpstr>
      <vt:lpstr>NUMEL</vt:lpstr>
      <vt:lpstr>RMMISSING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2022-02-28T15:33:27Z</dcterms:created>
  <dcterms:modified xsi:type="dcterms:W3CDTF">2022-03-14T22:43:18Z</dcterms:modified>
</cp:coreProperties>
</file>