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GitHub\Examples\"/>
    </mc:Choice>
  </mc:AlternateContent>
  <xr:revisionPtr revIDLastSave="0" documentId="13_ncr:1_{3DDFDB8D-F807-4B55-8D34-3B2ADA28CAEA}" xr6:coauthVersionLast="47" xr6:coauthVersionMax="47" xr10:uidLastSave="{00000000-0000-0000-0000-000000000000}"/>
  <bookViews>
    <workbookView xWindow="-120" yWindow="-120" windowWidth="26760" windowHeight="14520" activeTab="1" xr2:uid="{333941D9-F3DD-4814-BDA4-33D5C5F52CAA}"/>
  </bookViews>
  <sheets>
    <sheet name="INTDEF" sheetId="1" r:id="rId1"/>
    <sheet name="Chapter 10" sheetId="2" r:id="rId2"/>
  </sheets>
  <definedNames>
    <definedName name="dataset">INTDEF!$A$1:$M$57</definedName>
    <definedName name="R.lm">_xlfn.LAMBDA(_xlpm.item,_xlop.formula,_xlop.data,_xlop.subset,_xlop.weights,_xlop.na_action,_xlop.method,_xlop.model,_xlop.x,_xlop.y,_xlop.qr,_xlop.singular_ok,_xlop.contrasts,_xlop.offset, _xll.XLRFUNC("stats::lm", "$" &amp; _xlpm.item, "formula", _xlpm.formula, "data(dfcn)", _xlpm.data, "subset", _xlpm.subset, "weights", _xlpm.weights, "na.action", _xlpm.na_action, "method", _xlpm.method, "model", _xlpm.model, "x", _xlpm.x, "y", _xlpm.y, "qr", _xlpm.qr, "singular.ok", _xlpm.singular_ok, "contrasts", _xlpm.contrasts, "offset", _xlpm.offset, "..."))</definedName>
    <definedName name="R.nobs" xml:space="preserve"> _xlfn.LAMBDA(_xlop.formula,_xlop.data,_xlop.subset,_xlop.weights,_xlop.na_action,_xlop.method,_xlop.model,_xlop.x,_xlop.y,_xlop.qr,_xlop.singular_ok,_xlop.contrasts,_xlop.offset,
    _xll.XLRCODE(
        "nobs(stats::lm(formula, data))",
        "formula",
        _xlpm.formula,
        "data(dfcn)",
        _xlpm.data,
        "subset",
        _xlpm.subset,
        "weights",
        _xlpm.weights,
        "na_action",
        _xlpm.na_action,
        "method",
        _xlpm.method,
        "model",
        _xlpm.model,
        "x",
        _xlpm.x,
        "y",
        _xlpm.y,
        "qr",
        _xlpm.qr,
        "singular_ok",
        _xlpm.singular_ok,
        "contrasts",
        _xlpm.contrasts,
        "offset",
        _xlpm.offset
    )
)</definedName>
    <definedName name="R.summary" xml:space="preserve"> _xlfn.LAMBDA(_xlpm.item,_xlop.formula,_xlop.data,_xlop.subset,_xlop.weights,_xlop.na_action,_xlop.method,_xlop.model,_xlop.x,_xlop.y,_xlop.qr,_xlop.singular_ok,_xlop.contrasts,_xlop.offset,
    _xll.XLRCODE(
        "summary(stats::lm(formula, data))" &amp; _xlpm.item,
        "formula",
        _xlpm.formula,
        "data(dfcn)",
        _xlpm.data,
        "subset",
        _xlpm.subset,
        "weights",
        _xlpm.weights,
        "na_action",
        _xlpm.na_action,
        "method",
        _xlpm.method,
        "model",
        _xlpm.model,
        "x",
        _xlpm.x,
        "y",
        _xlpm.y,
        "qr",
        _xlpm.qr,
        "singular_ok",
        _xlpm.singular_ok,
        "contrasts",
        _xlpm.contrasts,
        "offset",
        _xlpm.offset
    )
)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I2" i="1"/>
  <c r="J2" i="1"/>
  <c r="K2" i="1"/>
  <c r="L2" i="1"/>
  <c r="G2" i="1"/>
  <c r="P48" i="2" a="1"/>
  <c r="Q58" i="2" a="1"/>
  <c r="Q14" i="2" a="1"/>
  <c r="Q12" i="2" a="1"/>
  <c r="Q13" i="2" a="1"/>
  <c r="P5" i="2" a="1"/>
  <c r="Q66" i="2"/>
  <c r="P29" i="2" a="1"/>
  <c r="Q43" i="2" a="1"/>
  <c r="Q65" i="2" a="1"/>
  <c r="Q64" i="2"/>
  <c r="Q38" i="2" a="1"/>
  <c r="Q63" i="2" a="1"/>
  <c r="Q37" i="2" a="1"/>
  <c r="Q62" i="2" a="1"/>
  <c r="Q36" i="2" a="1"/>
  <c r="Q60" i="2" a="1"/>
  <c r="Q59" i="2" a="1"/>
  <c r="Q59" i="2" l="1"/>
  <c r="Q60" i="2"/>
  <c r="Q36" i="2"/>
  <c r="Q62" i="2"/>
  <c r="Q37" i="2"/>
  <c r="Q63" i="2"/>
  <c r="Q38" i="2"/>
  <c r="Q65" i="2"/>
  <c r="Q43" i="2"/>
  <c r="P29" i="2"/>
  <c r="Q56" i="2"/>
  <c r="P5" i="2"/>
  <c r="Q13" i="2"/>
  <c r="Q12" i="2"/>
  <c r="Q14" i="2"/>
  <c r="Q58" i="2"/>
  <c r="P48" i="2"/>
  <c r="Q55" i="2"/>
  <c r="Q67" i="2" l="1"/>
  <c r="Q68" i="2" a="1"/>
  <c r="Q68" i="2" l="1"/>
  <c r="Q6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<sst xmlns="http://schemas.openxmlformats.org/spreadsheetml/2006/main" count="39" uniqueCount="31">
  <si>
    <t>year</t>
  </si>
  <si>
    <t>i3</t>
  </si>
  <si>
    <t>inf</t>
  </si>
  <si>
    <t>rec</t>
  </si>
  <si>
    <t>out</t>
  </si>
  <si>
    <t>def</t>
  </si>
  <si>
    <t>i3_1</t>
  </si>
  <si>
    <t>inf_1</t>
  </si>
  <si>
    <t>def_1</t>
  </si>
  <si>
    <t>ci3</t>
  </si>
  <si>
    <t>cinf</t>
  </si>
  <si>
    <t>cdef</t>
  </si>
  <si>
    <t>y77</t>
  </si>
  <si>
    <t>R2</t>
  </si>
  <si>
    <t>R2 adj</t>
  </si>
  <si>
    <t>n</t>
  </si>
  <si>
    <t>Formula</t>
  </si>
  <si>
    <t>i3 ~ inf + def</t>
  </si>
  <si>
    <t>i3 ~ inf + def + ifelse(year &gt; 1979, 1, 0)</t>
  </si>
  <si>
    <t>corr</t>
  </si>
  <si>
    <t>i3 ~ inf + dplyr::lag(inf,1) + def + dplyr::lag(def,1)</t>
  </si>
  <si>
    <t>SQU</t>
  </si>
  <si>
    <t>SQR</t>
  </si>
  <si>
    <t>N restrictions</t>
  </si>
  <si>
    <t>Degrees of freedom</t>
  </si>
  <si>
    <t>Coefficients unrestricted</t>
  </si>
  <si>
    <t>F-stat</t>
  </si>
  <si>
    <t>F-prob</t>
  </si>
  <si>
    <t>Significant at the 5% level?</t>
  </si>
  <si>
    <t>LRP with lags</t>
  </si>
  <si>
    <t>LRP wout 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</si>
</sst>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%"/>
  </numFmts>
  <fonts count="5" x14ac:knownFonts="1">
    <font>
      <sz val="10"/>
      <name val="Arial"/>
      <family val="2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21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164" fontId="0" fillId="0" borderId="3" xfId="0" applyNumberFormat="1" applyBorder="1"/>
    <xf numFmtId="0" fontId="4" fillId="0" borderId="4" xfId="0" applyFont="1" applyBorder="1"/>
    <xf numFmtId="164" fontId="0" fillId="0" borderId="4" xfId="0" applyNumberFormat="1" applyBorder="1"/>
    <xf numFmtId="0" fontId="4" fillId="0" borderId="5" xfId="0" applyFont="1" applyBorder="1"/>
    <xf numFmtId="164" fontId="0" fillId="0" borderId="5" xfId="0" applyNumberFormat="1" applyBorder="1"/>
    <xf numFmtId="0" fontId="4" fillId="0" borderId="6" xfId="0" applyFont="1" applyBorder="1"/>
    <xf numFmtId="164" fontId="0" fillId="0" borderId="6" xfId="0" applyNumberFormat="1" applyBorder="1"/>
    <xf numFmtId="0" fontId="0" fillId="0" borderId="3" xfId="0" applyBorder="1"/>
    <xf numFmtId="0" fontId="4" fillId="0" borderId="7" xfId="0" applyFont="1" applyBorder="1"/>
    <xf numFmtId="0" fontId="0" fillId="0" borderId="7" xfId="0" applyBorder="1"/>
    <xf numFmtId="2" fontId="0" fillId="0" borderId="4" xfId="0" applyNumberFormat="1" applyBorder="1"/>
    <xf numFmtId="1" fontId="0" fillId="0" borderId="4" xfId="0" applyNumberFormat="1" applyBorder="1"/>
    <xf numFmtId="164" fontId="0" fillId="0" borderId="7" xfId="0" applyNumberFormat="1" applyBorder="1"/>
    <xf numFmtId="0" fontId="0" fillId="0" borderId="6" xfId="0" applyBorder="1"/>
    <xf numFmtId="165" fontId="0" fillId="0" borderId="5" xfId="1" applyNumberFormat="1" applyFont="1" applyBorder="1"/>
    <xf numFmtId="0" fontId="2" fillId="2" borderId="1" xfId="2" applyAlignment="1">
      <alignment horizontal="left"/>
    </xf>
  </cellXfs>
  <cellStyles count="3">
    <cellStyle name="Entrada" xfId="2" builtinId="20"/>
    <cellStyle name="Normal" xfId="0" builtinId="0"/>
    <cellStyle name="Porcentagem" xfId="1" builtinId="5"/>
  </cellStyles>
  <dxfs count="0"/>
  <tableStyles count="1" defaultTableStyle="TableStyleMedium2" defaultPivotStyle="PivotStyleLight16">
    <tableStyle name="Invisible" pivot="0" table="0" count="0" xr9:uid="{F44595C7-662B-4C85-8E48-F6BF7C3685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38101</xdr:rowOff>
    </xdr:from>
    <xdr:to>
      <xdr:col>12</xdr:col>
      <xdr:colOff>47625</xdr:colOff>
      <xdr:row>23</xdr:row>
      <xdr:rowOff>1974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021B66D-F9E4-542C-F661-117ED72BE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200026"/>
          <a:ext cx="7219950" cy="3592898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25</xdr:row>
      <xdr:rowOff>70448</xdr:rowOff>
    </xdr:from>
    <xdr:to>
      <xdr:col>12</xdr:col>
      <xdr:colOff>400050</xdr:colOff>
      <xdr:row>34</xdr:row>
      <xdr:rowOff>107684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E58DCB-CF33-CEF8-7763-203D3EED9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4794848"/>
          <a:ext cx="7515225" cy="1561236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40</xdr:row>
      <xdr:rowOff>152400</xdr:rowOff>
    </xdr:from>
    <xdr:to>
      <xdr:col>10</xdr:col>
      <xdr:colOff>190500</xdr:colOff>
      <xdr:row>50</xdr:row>
      <xdr:rowOff>10165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CADE92-17B0-2833-1916-F21EC288B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" y="6686550"/>
          <a:ext cx="6181725" cy="1524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0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323F27-3F9B-42C1-AF69-8CF03982ECB7}">
  <we:reference id="wa200003696" version="1.0.0.0" store="en-US" storeType="OMEX"/>
  <we:alternateReferences>
    <we:reference id="WA200003696" version="1.0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65CC-2B4E-447B-AE06-930A507B5E9C}">
  <dimension ref="A1:M57"/>
  <sheetViews>
    <sheetView workbookViewId="0">
      <selection activeCell="P10" sqref="P10"/>
    </sheetView>
  </sheetViews>
  <sheetFormatPr defaultRowHeight="12.7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1948</v>
      </c>
      <c r="B2">
        <v>1.03999996185303</v>
      </c>
      <c r="C2">
        <v>8.1000003814697301</v>
      </c>
      <c r="D2">
        <v>16.200000762939499</v>
      </c>
      <c r="E2">
        <v>11.6000003814697</v>
      </c>
      <c r="F2">
        <v>-4.6000003814697301</v>
      </c>
      <c r="G2" t="e">
        <f>NA()</f>
        <v>#N/A</v>
      </c>
      <c r="H2" t="e">
        <f>NA()</f>
        <v>#N/A</v>
      </c>
      <c r="I2" t="e">
        <f>NA()</f>
        <v>#N/A</v>
      </c>
      <c r="J2" t="e">
        <f>NA()</f>
        <v>#N/A</v>
      </c>
      <c r="K2" t="e">
        <f>NA()</f>
        <v>#N/A</v>
      </c>
      <c r="L2" t="e">
        <f>NA()</f>
        <v>#N/A</v>
      </c>
      <c r="M2">
        <v>0</v>
      </c>
    </row>
    <row r="3" spans="1:13" x14ac:dyDescent="0.2">
      <c r="A3">
        <v>1949</v>
      </c>
      <c r="B3">
        <v>1.1000000238418599</v>
      </c>
      <c r="C3">
        <v>-1.20000004768372</v>
      </c>
      <c r="D3">
        <v>14.5</v>
      </c>
      <c r="E3">
        <v>14.300000190734901</v>
      </c>
      <c r="F3">
        <v>-0.199999809265137</v>
      </c>
      <c r="G3">
        <v>1.03999996185303</v>
      </c>
      <c r="H3">
        <v>8.1000003814697301</v>
      </c>
      <c r="I3">
        <v>-4.6000003814697301</v>
      </c>
      <c r="J3">
        <v>6.0000061988830601E-2</v>
      </c>
      <c r="K3">
        <v>-9.3000001907348597</v>
      </c>
      <c r="L3">
        <v>4.4000005722045898</v>
      </c>
      <c r="M3">
        <v>0</v>
      </c>
    </row>
    <row r="4" spans="1:13" x14ac:dyDescent="0.2">
      <c r="A4">
        <v>1950</v>
      </c>
      <c r="B4">
        <v>1.2200000286102299</v>
      </c>
      <c r="C4">
        <v>1.29999995231628</v>
      </c>
      <c r="D4">
        <v>14.3999996185303</v>
      </c>
      <c r="E4">
        <v>15.6000003814697</v>
      </c>
      <c r="F4">
        <v>1.20000076293945</v>
      </c>
      <c r="G4">
        <v>1.1000000238418599</v>
      </c>
      <c r="H4">
        <v>-1.20000004768372</v>
      </c>
      <c r="I4">
        <v>-0.199999809265137</v>
      </c>
      <c r="J4">
        <v>0.120000004768372</v>
      </c>
      <c r="K4">
        <v>2.5</v>
      </c>
      <c r="L4">
        <v>1.4000005722045901</v>
      </c>
      <c r="M4">
        <v>0</v>
      </c>
    </row>
    <row r="5" spans="1:13" x14ac:dyDescent="0.2">
      <c r="A5">
        <v>1951</v>
      </c>
      <c r="B5">
        <v>1.54999995231628</v>
      </c>
      <c r="C5">
        <v>7.9000000953674299</v>
      </c>
      <c r="D5">
        <v>16.100000381469702</v>
      </c>
      <c r="E5">
        <v>14.199999809265099</v>
      </c>
      <c r="F5">
        <v>-1.9000005722045901</v>
      </c>
      <c r="G5">
        <v>1.2200000286102299</v>
      </c>
      <c r="H5">
        <v>1.29999995231628</v>
      </c>
      <c r="I5">
        <v>1.20000076293945</v>
      </c>
      <c r="J5">
        <v>0.32999992370605502</v>
      </c>
      <c r="K5">
        <v>6.6000003814697301</v>
      </c>
      <c r="L5">
        <v>-3.1000013351440399</v>
      </c>
      <c r="M5">
        <v>0</v>
      </c>
    </row>
    <row r="6" spans="1:13" x14ac:dyDescent="0.2">
      <c r="A6">
        <v>1952</v>
      </c>
      <c r="B6">
        <v>1.7699999809265099</v>
      </c>
      <c r="C6">
        <v>1.8999999761581401</v>
      </c>
      <c r="D6">
        <v>19</v>
      </c>
      <c r="E6">
        <v>19.399999618530298</v>
      </c>
      <c r="F6">
        <v>0.39999961853027299</v>
      </c>
      <c r="G6">
        <v>1.54999995231628</v>
      </c>
      <c r="H6">
        <v>7.9000000953674299</v>
      </c>
      <c r="I6">
        <v>-1.9000005722045901</v>
      </c>
      <c r="J6">
        <v>0.22000002861022899</v>
      </c>
      <c r="K6">
        <v>-6</v>
      </c>
      <c r="L6">
        <v>2.3000001907348602</v>
      </c>
      <c r="M6">
        <v>0</v>
      </c>
    </row>
    <row r="7" spans="1:13" x14ac:dyDescent="0.2">
      <c r="A7">
        <v>1953</v>
      </c>
      <c r="B7">
        <v>1.9299999475479099</v>
      </c>
      <c r="C7">
        <v>0.80000001192092896</v>
      </c>
      <c r="D7">
        <v>18.700000762939499</v>
      </c>
      <c r="E7">
        <v>20.399999618530298</v>
      </c>
      <c r="F7">
        <v>1.6999988555908201</v>
      </c>
      <c r="G7">
        <v>1.7699999809265099</v>
      </c>
      <c r="H7">
        <v>1.8999999761581401</v>
      </c>
      <c r="I7">
        <v>0.39999961853027299</v>
      </c>
      <c r="J7">
        <v>0.15999996662139901</v>
      </c>
      <c r="K7">
        <v>-1.0999999046325699</v>
      </c>
      <c r="L7">
        <v>1.29999923706055</v>
      </c>
      <c r="M7">
        <v>0</v>
      </c>
    </row>
    <row r="8" spans="1:13" x14ac:dyDescent="0.2">
      <c r="A8">
        <v>1954</v>
      </c>
      <c r="B8">
        <v>0.94999998807907104</v>
      </c>
      <c r="C8">
        <v>0.69999998807907104</v>
      </c>
      <c r="D8">
        <v>18.5</v>
      </c>
      <c r="E8">
        <v>18.799999237060501</v>
      </c>
      <c r="F8">
        <v>0.29999923706054699</v>
      </c>
      <c r="G8">
        <v>1.9299999475479099</v>
      </c>
      <c r="H8">
        <v>0.80000001192092896</v>
      </c>
      <c r="I8">
        <v>1.6999988555908201</v>
      </c>
      <c r="J8">
        <v>-0.979999959468842</v>
      </c>
      <c r="K8">
        <v>-0.10000002384185799</v>
      </c>
      <c r="L8">
        <v>-1.3999996185302701</v>
      </c>
      <c r="M8">
        <v>0</v>
      </c>
    </row>
    <row r="9" spans="1:13" x14ac:dyDescent="0.2">
      <c r="A9">
        <v>1955</v>
      </c>
      <c r="B9">
        <v>1.75</v>
      </c>
      <c r="C9">
        <v>-0.40000000596046398</v>
      </c>
      <c r="D9">
        <v>16.5</v>
      </c>
      <c r="E9">
        <v>17.299999237060501</v>
      </c>
      <c r="F9">
        <v>0.79999923706054699</v>
      </c>
      <c r="G9">
        <v>0.94999998807907104</v>
      </c>
      <c r="H9">
        <v>0.69999998807907104</v>
      </c>
      <c r="I9">
        <v>0.29999923706054699</v>
      </c>
      <c r="J9">
        <v>0.80000001192092896</v>
      </c>
      <c r="K9">
        <v>-1.1000000238418599</v>
      </c>
      <c r="L9">
        <v>0.5</v>
      </c>
      <c r="M9">
        <v>0</v>
      </c>
    </row>
    <row r="10" spans="1:13" x14ac:dyDescent="0.2">
      <c r="A10">
        <v>1956</v>
      </c>
      <c r="B10">
        <v>2.6600000858306898</v>
      </c>
      <c r="C10">
        <v>1.5</v>
      </c>
      <c r="D10">
        <v>17.5</v>
      </c>
      <c r="E10">
        <v>16.5</v>
      </c>
      <c r="F10">
        <v>-1</v>
      </c>
      <c r="G10">
        <v>1.75</v>
      </c>
      <c r="H10">
        <v>-0.40000000596046398</v>
      </c>
      <c r="I10">
        <v>0.79999923706054699</v>
      </c>
      <c r="J10">
        <v>0.91000008583068803</v>
      </c>
      <c r="K10">
        <v>1.8999999761581401</v>
      </c>
      <c r="L10">
        <v>-1.79999923706055</v>
      </c>
      <c r="M10">
        <v>0</v>
      </c>
    </row>
    <row r="11" spans="1:13" x14ac:dyDescent="0.2">
      <c r="A11">
        <v>1957</v>
      </c>
      <c r="B11">
        <v>3.2699999809265101</v>
      </c>
      <c r="C11">
        <v>3.2999999523162802</v>
      </c>
      <c r="D11">
        <v>17.700000762939499</v>
      </c>
      <c r="E11">
        <v>17</v>
      </c>
      <c r="F11">
        <v>-0.70000076293945301</v>
      </c>
      <c r="G11">
        <v>2.6600000858306898</v>
      </c>
      <c r="H11">
        <v>1.5</v>
      </c>
      <c r="I11">
        <v>-1</v>
      </c>
      <c r="J11">
        <v>0.60999989509582497</v>
      </c>
      <c r="K11">
        <v>1.79999995231628</v>
      </c>
      <c r="L11">
        <v>0.29999923706054699</v>
      </c>
      <c r="M11">
        <v>0</v>
      </c>
    </row>
    <row r="12" spans="1:13" x14ac:dyDescent="0.2">
      <c r="A12">
        <v>1958</v>
      </c>
      <c r="B12">
        <v>1.8400000333786</v>
      </c>
      <c r="C12">
        <v>2.7999999523162802</v>
      </c>
      <c r="D12">
        <v>17.299999237060501</v>
      </c>
      <c r="E12">
        <v>17.899999618530298</v>
      </c>
      <c r="F12">
        <v>0.60000038146972701</v>
      </c>
      <c r="G12">
        <v>3.2699999809265101</v>
      </c>
      <c r="H12">
        <v>3.2999999523162802</v>
      </c>
      <c r="I12">
        <v>-0.70000076293945301</v>
      </c>
      <c r="J12">
        <v>-1.4299999475479099</v>
      </c>
      <c r="K12">
        <v>-0.5</v>
      </c>
      <c r="L12">
        <v>1.3000011444091799</v>
      </c>
      <c r="M12">
        <v>0</v>
      </c>
    </row>
    <row r="13" spans="1:13" x14ac:dyDescent="0.2">
      <c r="A13">
        <v>1959</v>
      </c>
      <c r="B13">
        <v>3.4100000858306898</v>
      </c>
      <c r="C13">
        <v>0.69999998807907104</v>
      </c>
      <c r="D13">
        <v>16.200000762939499</v>
      </c>
      <c r="E13">
        <v>18.799999237060501</v>
      </c>
      <c r="F13">
        <v>2.5999984741210902</v>
      </c>
      <c r="G13">
        <v>1.8400000333786</v>
      </c>
      <c r="H13">
        <v>2.7999999523162802</v>
      </c>
      <c r="I13">
        <v>0.60000038146972701</v>
      </c>
      <c r="J13">
        <v>1.5700000524520901</v>
      </c>
      <c r="K13">
        <v>-2.0999999046325701</v>
      </c>
      <c r="L13">
        <v>1.9999980926513701</v>
      </c>
      <c r="M13">
        <v>0</v>
      </c>
    </row>
    <row r="14" spans="1:13" x14ac:dyDescent="0.2">
      <c r="A14">
        <v>1960</v>
      </c>
      <c r="B14">
        <v>2.9300000667571999</v>
      </c>
      <c r="C14">
        <v>1.70000004768372</v>
      </c>
      <c r="D14">
        <v>17.799999237060501</v>
      </c>
      <c r="E14">
        <v>17.799999237060501</v>
      </c>
      <c r="F14">
        <v>0</v>
      </c>
      <c r="G14">
        <v>3.4100000858306898</v>
      </c>
      <c r="H14">
        <v>0.69999998807907104</v>
      </c>
      <c r="I14">
        <v>2.5999984741210902</v>
      </c>
      <c r="J14">
        <v>-0.480000019073486</v>
      </c>
      <c r="K14">
        <v>1</v>
      </c>
      <c r="L14">
        <v>-2.5999984741210902</v>
      </c>
      <c r="M14">
        <v>0</v>
      </c>
    </row>
    <row r="15" spans="1:13" x14ac:dyDescent="0.2">
      <c r="A15">
        <v>1961</v>
      </c>
      <c r="B15">
        <v>2.3800001144409202</v>
      </c>
      <c r="C15">
        <v>1</v>
      </c>
      <c r="D15">
        <v>17.799999237060501</v>
      </c>
      <c r="E15">
        <v>18.399999618530298</v>
      </c>
      <c r="F15">
        <v>0.60000038146972701</v>
      </c>
      <c r="G15">
        <v>2.9300000667571999</v>
      </c>
      <c r="H15">
        <v>1.70000004768372</v>
      </c>
      <c r="I15">
        <v>0</v>
      </c>
      <c r="J15">
        <v>-0.54999995231628396</v>
      </c>
      <c r="K15">
        <v>-0.70000004768371604</v>
      </c>
      <c r="L15">
        <v>0.60000038146972701</v>
      </c>
      <c r="M15">
        <v>0</v>
      </c>
    </row>
    <row r="16" spans="1:13" x14ac:dyDescent="0.2">
      <c r="A16">
        <v>1962</v>
      </c>
      <c r="B16">
        <v>2.7799999713897701</v>
      </c>
      <c r="C16">
        <v>1</v>
      </c>
      <c r="D16">
        <v>17.600000381469702</v>
      </c>
      <c r="E16">
        <v>18.799999237060501</v>
      </c>
      <c r="F16">
        <v>1.1999988555908201</v>
      </c>
      <c r="G16">
        <v>2.3800001144409202</v>
      </c>
      <c r="H16">
        <v>1</v>
      </c>
      <c r="I16">
        <v>0.60000038146972701</v>
      </c>
      <c r="J16">
        <v>0.39999985694885298</v>
      </c>
      <c r="K16">
        <v>0</v>
      </c>
      <c r="L16">
        <v>0.59999847412109397</v>
      </c>
      <c r="M16">
        <v>0</v>
      </c>
    </row>
    <row r="17" spans="1:13" x14ac:dyDescent="0.2">
      <c r="A17">
        <v>1963</v>
      </c>
      <c r="B17">
        <v>3.1600000858306898</v>
      </c>
      <c r="C17">
        <v>1.29999995231628</v>
      </c>
      <c r="D17">
        <v>17.799999237060501</v>
      </c>
      <c r="E17">
        <v>18.600000381469702</v>
      </c>
      <c r="F17">
        <v>0.80000114440918002</v>
      </c>
      <c r="G17">
        <v>2.7799999713897701</v>
      </c>
      <c r="H17">
        <v>1</v>
      </c>
      <c r="I17">
        <v>1.1999988555908201</v>
      </c>
      <c r="J17">
        <v>0.38000011444091802</v>
      </c>
      <c r="K17">
        <v>0.29999995231628401</v>
      </c>
      <c r="L17">
        <v>-0.39999771118164101</v>
      </c>
      <c r="M17">
        <v>0</v>
      </c>
    </row>
    <row r="18" spans="1:13" x14ac:dyDescent="0.2">
      <c r="A18">
        <v>1964</v>
      </c>
      <c r="B18">
        <v>3.5499999523162802</v>
      </c>
      <c r="C18">
        <v>1.29999995231628</v>
      </c>
      <c r="D18">
        <v>17.600000381469702</v>
      </c>
      <c r="E18">
        <v>18.5</v>
      </c>
      <c r="F18">
        <v>0.89999961853027299</v>
      </c>
      <c r="G18">
        <v>3.1600000858306898</v>
      </c>
      <c r="H18">
        <v>1.29999995231628</v>
      </c>
      <c r="I18">
        <v>0.80000114440918002</v>
      </c>
      <c r="J18">
        <v>0.38999986648559598</v>
      </c>
      <c r="K18">
        <v>0</v>
      </c>
      <c r="L18">
        <v>9.9998474121093806E-2</v>
      </c>
      <c r="M18">
        <v>0</v>
      </c>
    </row>
    <row r="19" spans="1:13" x14ac:dyDescent="0.2">
      <c r="A19">
        <v>1965</v>
      </c>
      <c r="B19">
        <v>3.9500000476837198</v>
      </c>
      <c r="C19">
        <v>1.6000000238418599</v>
      </c>
      <c r="D19">
        <v>17</v>
      </c>
      <c r="E19">
        <v>17.200000762939499</v>
      </c>
      <c r="F19">
        <v>0.20000076293945299</v>
      </c>
      <c r="G19">
        <v>3.5499999523162802</v>
      </c>
      <c r="H19">
        <v>1.29999995231628</v>
      </c>
      <c r="I19">
        <v>0.89999961853027299</v>
      </c>
      <c r="J19">
        <v>0.40000009536743197</v>
      </c>
      <c r="K19">
        <v>0.30000007152557401</v>
      </c>
      <c r="L19">
        <v>-0.69999885559081998</v>
      </c>
      <c r="M19">
        <v>0</v>
      </c>
    </row>
    <row r="20" spans="1:13" x14ac:dyDescent="0.2">
      <c r="A20">
        <v>1966</v>
      </c>
      <c r="B20">
        <v>4.8800001144409197</v>
      </c>
      <c r="C20">
        <v>2.9000000953674299</v>
      </c>
      <c r="D20">
        <v>17.299999237060501</v>
      </c>
      <c r="E20">
        <v>17.799999237060501</v>
      </c>
      <c r="F20">
        <v>0.5</v>
      </c>
      <c r="G20">
        <v>3.9500000476837198</v>
      </c>
      <c r="H20">
        <v>1.6000000238418599</v>
      </c>
      <c r="I20">
        <v>0.20000076293945299</v>
      </c>
      <c r="J20">
        <v>0.93000006675720204</v>
      </c>
      <c r="K20">
        <v>1.30000007152557</v>
      </c>
      <c r="L20">
        <v>0.29999923706054699</v>
      </c>
      <c r="M20">
        <v>0</v>
      </c>
    </row>
    <row r="21" spans="1:13" x14ac:dyDescent="0.2">
      <c r="A21">
        <v>1967</v>
      </c>
      <c r="B21">
        <v>4.3200001716613796</v>
      </c>
      <c r="C21">
        <v>3.0999999046325701</v>
      </c>
      <c r="D21">
        <v>18.399999618530298</v>
      </c>
      <c r="E21">
        <v>19.399999618530298</v>
      </c>
      <c r="F21">
        <v>1</v>
      </c>
      <c r="G21">
        <v>4.8800001144409197</v>
      </c>
      <c r="H21">
        <v>2.9000000953674299</v>
      </c>
      <c r="I21">
        <v>0.5</v>
      </c>
      <c r="J21">
        <v>-0.55999994277954102</v>
      </c>
      <c r="K21">
        <v>0.199999809265137</v>
      </c>
      <c r="L21">
        <v>0.5</v>
      </c>
      <c r="M21">
        <v>0</v>
      </c>
    </row>
    <row r="22" spans="1:13" x14ac:dyDescent="0.2">
      <c r="A22">
        <v>1968</v>
      </c>
      <c r="B22">
        <v>5.3400001525878897</v>
      </c>
      <c r="C22">
        <v>4.1999998092651403</v>
      </c>
      <c r="D22">
        <v>17.600000381469702</v>
      </c>
      <c r="E22">
        <v>20.5</v>
      </c>
      <c r="F22">
        <v>2.8999996185302699</v>
      </c>
      <c r="G22">
        <v>4.3200001716613796</v>
      </c>
      <c r="H22">
        <v>3.0999999046325701</v>
      </c>
      <c r="I22">
        <v>1</v>
      </c>
      <c r="J22">
        <v>1.0199999809265099</v>
      </c>
      <c r="K22">
        <v>1.0999999046325699</v>
      </c>
      <c r="L22">
        <v>1.8999996185302701</v>
      </c>
      <c r="M22">
        <v>0</v>
      </c>
    </row>
    <row r="23" spans="1:13" x14ac:dyDescent="0.2">
      <c r="A23">
        <v>1969</v>
      </c>
      <c r="B23">
        <v>6.6799998283386204</v>
      </c>
      <c r="C23">
        <v>5.5</v>
      </c>
      <c r="D23">
        <v>19.700000762939499</v>
      </c>
      <c r="E23">
        <v>19.399999618530298</v>
      </c>
      <c r="F23">
        <v>-0.30000114440918002</v>
      </c>
      <c r="G23">
        <v>5.3400001525878897</v>
      </c>
      <c r="H23">
        <v>4.1999998092651403</v>
      </c>
      <c r="I23">
        <v>2.8999996185302699</v>
      </c>
      <c r="J23">
        <v>1.33999967575073</v>
      </c>
      <c r="K23">
        <v>1.30000019073486</v>
      </c>
      <c r="L23">
        <v>-3.20000076293945</v>
      </c>
      <c r="M23">
        <v>0</v>
      </c>
    </row>
    <row r="24" spans="1:13" x14ac:dyDescent="0.2">
      <c r="A24">
        <v>1970</v>
      </c>
      <c r="B24">
        <v>6.46000003814697</v>
      </c>
      <c r="C24">
        <v>5.6999998092651403</v>
      </c>
      <c r="D24">
        <v>19</v>
      </c>
      <c r="E24">
        <v>19.299999237060501</v>
      </c>
      <c r="F24">
        <v>0.29999923706054699</v>
      </c>
      <c r="G24">
        <v>6.6799998283386204</v>
      </c>
      <c r="H24">
        <v>5.5</v>
      </c>
      <c r="I24">
        <v>-0.30000114440918002</v>
      </c>
      <c r="J24">
        <v>-0.21999979019165</v>
      </c>
      <c r="K24">
        <v>0.199999809265137</v>
      </c>
      <c r="L24">
        <v>0.60000038146972701</v>
      </c>
      <c r="M24">
        <v>0</v>
      </c>
    </row>
    <row r="25" spans="1:13" x14ac:dyDescent="0.2">
      <c r="A25">
        <v>1971</v>
      </c>
      <c r="B25">
        <v>4.3499999046325701</v>
      </c>
      <c r="C25">
        <v>4.4000000953674299</v>
      </c>
      <c r="D25">
        <v>17.299999237060501</v>
      </c>
      <c r="E25">
        <v>19.5</v>
      </c>
      <c r="F25">
        <v>2.20000076293945</v>
      </c>
      <c r="G25">
        <v>6.46000003814697</v>
      </c>
      <c r="H25">
        <v>5.6999998092651403</v>
      </c>
      <c r="I25">
        <v>0.29999923706054699</v>
      </c>
      <c r="J25">
        <v>-2.1100001335143999</v>
      </c>
      <c r="K25">
        <v>-1.29999971389771</v>
      </c>
      <c r="L25">
        <v>1.90000152587891</v>
      </c>
      <c r="M25">
        <v>0</v>
      </c>
    </row>
    <row r="26" spans="1:13" x14ac:dyDescent="0.2">
      <c r="A26">
        <v>1972</v>
      </c>
      <c r="B26">
        <v>4.0700001716613796</v>
      </c>
      <c r="C26">
        <v>3.2000000476837198</v>
      </c>
      <c r="D26">
        <v>17.600000381469702</v>
      </c>
      <c r="E26">
        <v>19.600000381469702</v>
      </c>
      <c r="F26">
        <v>2</v>
      </c>
      <c r="G26">
        <v>4.3499999046325701</v>
      </c>
      <c r="H26">
        <v>4.4000000953674299</v>
      </c>
      <c r="I26">
        <v>2.20000076293945</v>
      </c>
      <c r="J26">
        <v>-0.27999973297119102</v>
      </c>
      <c r="K26">
        <v>-1.20000004768372</v>
      </c>
      <c r="L26">
        <v>-0.20000076293945299</v>
      </c>
      <c r="M26">
        <v>0</v>
      </c>
    </row>
    <row r="27" spans="1:13" x14ac:dyDescent="0.2">
      <c r="A27">
        <v>1973</v>
      </c>
      <c r="B27">
        <v>7.03999996185303</v>
      </c>
      <c r="C27">
        <v>6.1999998092651403</v>
      </c>
      <c r="D27">
        <v>17.600000381469702</v>
      </c>
      <c r="E27">
        <v>18.700000762939499</v>
      </c>
      <c r="F27">
        <v>1.1000003814697299</v>
      </c>
      <c r="G27">
        <v>4.0700001716613796</v>
      </c>
      <c r="H27">
        <v>3.2000000476837198</v>
      </c>
      <c r="I27">
        <v>2</v>
      </c>
      <c r="J27">
        <v>2.9699997901916499</v>
      </c>
      <c r="K27">
        <v>2.99999976158142</v>
      </c>
      <c r="L27">
        <v>-0.89999961853027299</v>
      </c>
      <c r="M27">
        <v>0</v>
      </c>
    </row>
    <row r="28" spans="1:13" x14ac:dyDescent="0.2">
      <c r="A28">
        <v>1974</v>
      </c>
      <c r="B28">
        <v>7.8899998664856001</v>
      </c>
      <c r="C28">
        <v>11</v>
      </c>
      <c r="D28">
        <v>18.299999237060501</v>
      </c>
      <c r="E28">
        <v>18.700000762939499</v>
      </c>
      <c r="F28">
        <v>0.40000152587890597</v>
      </c>
      <c r="G28">
        <v>7.03999996185303</v>
      </c>
      <c r="H28">
        <v>6.1999998092651403</v>
      </c>
      <c r="I28">
        <v>1.1000003814697299</v>
      </c>
      <c r="J28">
        <v>0.84999990463256803</v>
      </c>
      <c r="K28">
        <v>4.8000001907348597</v>
      </c>
      <c r="L28">
        <v>-0.69999885559081998</v>
      </c>
      <c r="M28">
        <v>0</v>
      </c>
    </row>
    <row r="29" spans="1:13" x14ac:dyDescent="0.2">
      <c r="A29">
        <v>1975</v>
      </c>
      <c r="B29">
        <v>5.8400001525878897</v>
      </c>
      <c r="C29">
        <v>9.1000003814697301</v>
      </c>
      <c r="D29">
        <v>17.899999618530298</v>
      </c>
      <c r="E29">
        <v>21.299999237060501</v>
      </c>
      <c r="F29">
        <v>3.3999996185302699</v>
      </c>
      <c r="G29">
        <v>7.8899998664856001</v>
      </c>
      <c r="H29">
        <v>11</v>
      </c>
      <c r="I29">
        <v>0.40000152587890597</v>
      </c>
      <c r="J29">
        <v>-2.04999971389771</v>
      </c>
      <c r="K29">
        <v>-1.8999996185302701</v>
      </c>
      <c r="L29">
        <v>2.9999980926513699</v>
      </c>
      <c r="M29">
        <v>0</v>
      </c>
    </row>
    <row r="30" spans="1:13" x14ac:dyDescent="0.2">
      <c r="A30">
        <v>1976</v>
      </c>
      <c r="B30">
        <v>4.9899997711181596</v>
      </c>
      <c r="C30">
        <v>5.8000001907348597</v>
      </c>
      <c r="D30">
        <v>17.100000381469702</v>
      </c>
      <c r="E30">
        <v>21.399999618530298</v>
      </c>
      <c r="F30">
        <v>4.2999992370605504</v>
      </c>
      <c r="G30">
        <v>5.8400001525878897</v>
      </c>
      <c r="H30">
        <v>9.1000003814697301</v>
      </c>
      <c r="I30">
        <v>3.3999996185302699</v>
      </c>
      <c r="J30">
        <v>-0.85000038146972701</v>
      </c>
      <c r="K30">
        <v>-3.3000001907348602</v>
      </c>
      <c r="L30">
        <v>0.89999961853027299</v>
      </c>
      <c r="M30">
        <v>0</v>
      </c>
    </row>
    <row r="31" spans="1:13" x14ac:dyDescent="0.2">
      <c r="A31">
        <v>1977</v>
      </c>
      <c r="B31">
        <v>5.2699999809265101</v>
      </c>
      <c r="C31">
        <v>6.5</v>
      </c>
      <c r="D31">
        <v>18</v>
      </c>
      <c r="E31">
        <v>20.700000762939499</v>
      </c>
      <c r="F31">
        <v>2.70000076293945</v>
      </c>
      <c r="G31">
        <v>4.9899997711181596</v>
      </c>
      <c r="H31">
        <v>5.8000001907348597</v>
      </c>
      <c r="I31">
        <v>4.2999992370605504</v>
      </c>
      <c r="J31">
        <v>0.28000020980835</v>
      </c>
      <c r="K31">
        <v>0.69999980926513705</v>
      </c>
      <c r="L31">
        <v>-1.59999847412109</v>
      </c>
      <c r="M31">
        <v>1</v>
      </c>
    </row>
    <row r="32" spans="1:13" x14ac:dyDescent="0.2">
      <c r="A32">
        <v>1978</v>
      </c>
      <c r="B32">
        <v>7.2199997901916504</v>
      </c>
      <c r="C32">
        <v>7.5999999046325701</v>
      </c>
      <c r="D32">
        <v>18</v>
      </c>
      <c r="E32">
        <v>20.700000762939499</v>
      </c>
      <c r="F32">
        <v>2.70000076293945</v>
      </c>
      <c r="G32">
        <v>5.2699999809265101</v>
      </c>
      <c r="H32">
        <v>6.5</v>
      </c>
      <c r="I32">
        <v>2.70000076293945</v>
      </c>
      <c r="J32">
        <v>1.94999980926514</v>
      </c>
      <c r="K32">
        <v>1.0999999046325699</v>
      </c>
      <c r="L32">
        <v>0</v>
      </c>
      <c r="M32">
        <v>1</v>
      </c>
    </row>
    <row r="33" spans="1:13" x14ac:dyDescent="0.2">
      <c r="A33">
        <v>1979</v>
      </c>
      <c r="B33">
        <v>10.039999961853001</v>
      </c>
      <c r="C33">
        <v>11.300000190734901</v>
      </c>
      <c r="D33">
        <v>18.5</v>
      </c>
      <c r="E33">
        <v>20.100000381469702</v>
      </c>
      <c r="F33">
        <v>1.6000003814697299</v>
      </c>
      <c r="G33">
        <v>7.2199997901916504</v>
      </c>
      <c r="H33">
        <v>7.5999999046325701</v>
      </c>
      <c r="I33">
        <v>2.70000076293945</v>
      </c>
      <c r="J33">
        <v>2.8200001716613801</v>
      </c>
      <c r="K33">
        <v>3.70000028610229</v>
      </c>
      <c r="L33">
        <v>-1.1000003814697299</v>
      </c>
      <c r="M33">
        <v>1</v>
      </c>
    </row>
    <row r="34" spans="1:13" x14ac:dyDescent="0.2">
      <c r="A34">
        <v>1980</v>
      </c>
      <c r="B34">
        <v>11.5100002288818</v>
      </c>
      <c r="C34">
        <v>13.5</v>
      </c>
      <c r="D34">
        <v>19</v>
      </c>
      <c r="E34">
        <v>21.700000762939499</v>
      </c>
      <c r="F34">
        <v>2.70000076293945</v>
      </c>
      <c r="G34">
        <v>10.039999961853001</v>
      </c>
      <c r="H34">
        <v>11.300000190734901</v>
      </c>
      <c r="I34">
        <v>1.6000003814697299</v>
      </c>
      <c r="J34">
        <v>1.4700002670288099</v>
      </c>
      <c r="K34">
        <v>2.1999998092651398</v>
      </c>
      <c r="L34">
        <v>1.1000003814697299</v>
      </c>
      <c r="M34">
        <v>1</v>
      </c>
    </row>
    <row r="35" spans="1:13" x14ac:dyDescent="0.2">
      <c r="A35">
        <v>1981</v>
      </c>
      <c r="B35">
        <v>14.0299997329712</v>
      </c>
      <c r="C35">
        <v>10.300000190734901</v>
      </c>
      <c r="D35">
        <v>19.600000381469702</v>
      </c>
      <c r="E35">
        <v>22.200000762939499</v>
      </c>
      <c r="F35">
        <v>2.6000003814697301</v>
      </c>
      <c r="G35">
        <v>11.5100002288818</v>
      </c>
      <c r="H35">
        <v>13.5</v>
      </c>
      <c r="I35">
        <v>2.70000076293945</v>
      </c>
      <c r="J35">
        <v>2.5199995040893599</v>
      </c>
      <c r="K35">
        <v>-3.1999998092651398</v>
      </c>
      <c r="L35">
        <v>-0.10000038146972701</v>
      </c>
      <c r="M35">
        <v>1</v>
      </c>
    </row>
    <row r="36" spans="1:13" x14ac:dyDescent="0.2">
      <c r="A36">
        <v>1982</v>
      </c>
      <c r="B36">
        <v>10.689999580383301</v>
      </c>
      <c r="C36">
        <v>6.1999998092651403</v>
      </c>
      <c r="D36">
        <v>19.200000762939499</v>
      </c>
      <c r="E36">
        <v>23.100000381469702</v>
      </c>
      <c r="F36">
        <v>3.8999996185302699</v>
      </c>
      <c r="G36">
        <v>14.0299997329712</v>
      </c>
      <c r="H36">
        <v>10.300000190734901</v>
      </c>
      <c r="I36">
        <v>2.6000003814697301</v>
      </c>
      <c r="J36">
        <v>-3.3400001525878902</v>
      </c>
      <c r="K36">
        <v>-4.1000003814697301</v>
      </c>
      <c r="L36">
        <v>1.29999923706055</v>
      </c>
      <c r="M36">
        <v>1</v>
      </c>
    </row>
    <row r="37" spans="1:13" x14ac:dyDescent="0.2">
      <c r="A37">
        <v>1983</v>
      </c>
      <c r="B37">
        <v>8.6300001144409197</v>
      </c>
      <c r="C37">
        <v>3.2000000476837198</v>
      </c>
      <c r="D37">
        <v>17.399999618530298</v>
      </c>
      <c r="E37">
        <v>23.5</v>
      </c>
      <c r="F37">
        <v>6.1000003814697301</v>
      </c>
      <c r="G37">
        <v>10.689999580383301</v>
      </c>
      <c r="H37">
        <v>6.1999998092651403</v>
      </c>
      <c r="I37">
        <v>3.8999996185302699</v>
      </c>
      <c r="J37">
        <v>-2.0599994659423801</v>
      </c>
      <c r="K37">
        <v>-2.99999976158142</v>
      </c>
      <c r="L37">
        <v>2.20000076293945</v>
      </c>
      <c r="M37">
        <v>1</v>
      </c>
    </row>
    <row r="38" spans="1:13" x14ac:dyDescent="0.2">
      <c r="A38">
        <v>1984</v>
      </c>
      <c r="B38">
        <v>9.5799999237060494</v>
      </c>
      <c r="C38">
        <v>4.3000001907348597</v>
      </c>
      <c r="D38">
        <v>17.299999237060501</v>
      </c>
      <c r="E38">
        <v>22.100000381469702</v>
      </c>
      <c r="F38">
        <v>4.8000011444091797</v>
      </c>
      <c r="G38">
        <v>8.6300001144409197</v>
      </c>
      <c r="H38">
        <v>3.2000000476837198</v>
      </c>
      <c r="I38">
        <v>6.1000003814697301</v>
      </c>
      <c r="J38">
        <v>0.94999980926513705</v>
      </c>
      <c r="K38">
        <v>1.1000001430511499</v>
      </c>
      <c r="L38">
        <v>-1.29999923706055</v>
      </c>
      <c r="M38">
        <v>1</v>
      </c>
    </row>
    <row r="39" spans="1:13" x14ac:dyDescent="0.2">
      <c r="A39">
        <v>1985</v>
      </c>
      <c r="B39">
        <v>7.4800000190734899</v>
      </c>
      <c r="C39">
        <v>3.5999999046325701</v>
      </c>
      <c r="D39">
        <v>17.700000762939499</v>
      </c>
      <c r="E39">
        <v>22.799999237060501</v>
      </c>
      <c r="F39">
        <v>5.0999984741210902</v>
      </c>
      <c r="G39">
        <v>9.5799999237060494</v>
      </c>
      <c r="H39">
        <v>4.3000001907348597</v>
      </c>
      <c r="I39">
        <v>4.8000011444091797</v>
      </c>
      <c r="J39">
        <v>-2.0999999046325701</v>
      </c>
      <c r="K39">
        <v>-0.70000028610229503</v>
      </c>
      <c r="L39">
        <v>0.29999732971191401</v>
      </c>
      <c r="M39">
        <v>1</v>
      </c>
    </row>
    <row r="40" spans="1:13" x14ac:dyDescent="0.2">
      <c r="A40">
        <v>1986</v>
      </c>
      <c r="B40">
        <v>5.9800000190734899</v>
      </c>
      <c r="C40">
        <v>1.8999999761581401</v>
      </c>
      <c r="D40">
        <v>17.5</v>
      </c>
      <c r="E40">
        <v>22.5</v>
      </c>
      <c r="F40">
        <v>5</v>
      </c>
      <c r="G40">
        <v>7.4800000190734899</v>
      </c>
      <c r="H40">
        <v>3.5999999046325701</v>
      </c>
      <c r="I40">
        <v>5.0999984741210902</v>
      </c>
      <c r="J40">
        <v>-1.5</v>
      </c>
      <c r="K40">
        <v>-1.69999992847443</v>
      </c>
      <c r="L40">
        <v>-9.9998474121093806E-2</v>
      </c>
      <c r="M40">
        <v>1</v>
      </c>
    </row>
    <row r="41" spans="1:13" x14ac:dyDescent="0.2">
      <c r="A41">
        <v>1987</v>
      </c>
      <c r="B41">
        <v>5.8200001716613796</v>
      </c>
      <c r="C41">
        <v>3.5999999046325701</v>
      </c>
      <c r="D41">
        <v>18.399999618530298</v>
      </c>
      <c r="E41">
        <v>21.600000381469702</v>
      </c>
      <c r="F41">
        <v>3.20000076293945</v>
      </c>
      <c r="G41">
        <v>5.9800000190734899</v>
      </c>
      <c r="H41">
        <v>1.8999999761581401</v>
      </c>
      <c r="I41">
        <v>5</v>
      </c>
      <c r="J41">
        <v>-0.15999984741210899</v>
      </c>
      <c r="K41">
        <v>1.69999992847443</v>
      </c>
      <c r="L41">
        <v>-1.79999923706055</v>
      </c>
      <c r="M41">
        <v>1</v>
      </c>
    </row>
    <row r="42" spans="1:13" x14ac:dyDescent="0.2">
      <c r="A42">
        <v>1988</v>
      </c>
      <c r="B42">
        <v>6.6900000572204599</v>
      </c>
      <c r="C42">
        <v>4.0999999046325701</v>
      </c>
      <c r="D42">
        <v>18.100000381469702</v>
      </c>
      <c r="E42">
        <v>21.200000762939499</v>
      </c>
      <c r="F42">
        <v>3.1000003814697301</v>
      </c>
      <c r="G42">
        <v>5.8200001716613796</v>
      </c>
      <c r="H42">
        <v>3.5999999046325701</v>
      </c>
      <c r="I42">
        <v>3.20000076293945</v>
      </c>
      <c r="J42">
        <v>0.86999988555908203</v>
      </c>
      <c r="K42">
        <v>0.5</v>
      </c>
      <c r="L42">
        <v>-0.10000038146972701</v>
      </c>
      <c r="M42">
        <v>1</v>
      </c>
    </row>
    <row r="43" spans="1:13" x14ac:dyDescent="0.2">
      <c r="A43">
        <v>1989</v>
      </c>
      <c r="B43">
        <v>8.1199998855590803</v>
      </c>
      <c r="C43">
        <v>4.8000001907348597</v>
      </c>
      <c r="D43">
        <v>18.299999237060501</v>
      </c>
      <c r="E43">
        <v>21.200000762939499</v>
      </c>
      <c r="F43">
        <v>2.9000015258789098</v>
      </c>
      <c r="G43">
        <v>6.6900000572204599</v>
      </c>
      <c r="H43">
        <v>4.0999999046325701</v>
      </c>
      <c r="I43">
        <v>3.1000003814697301</v>
      </c>
      <c r="J43">
        <v>1.4299998283386199</v>
      </c>
      <c r="K43">
        <v>0.70000028610229503</v>
      </c>
      <c r="L43">
        <v>-0.19999885559082001</v>
      </c>
      <c r="M43">
        <v>1</v>
      </c>
    </row>
    <row r="44" spans="1:13" x14ac:dyDescent="0.2">
      <c r="A44">
        <v>1990</v>
      </c>
      <c r="B44">
        <v>7.5100002288818404</v>
      </c>
      <c r="C44">
        <v>5.4000000953674299</v>
      </c>
      <c r="D44">
        <v>18</v>
      </c>
      <c r="E44">
        <v>21.799999237060501</v>
      </c>
      <c r="F44">
        <v>3.79999923706055</v>
      </c>
      <c r="G44">
        <v>8.1199998855590803</v>
      </c>
      <c r="H44">
        <v>4.8000001907348597</v>
      </c>
      <c r="I44">
        <v>2.9000015258789098</v>
      </c>
      <c r="J44">
        <v>-0.60999965667724598</v>
      </c>
      <c r="K44">
        <v>0.59999990463256803</v>
      </c>
      <c r="L44">
        <v>0.89999771118164096</v>
      </c>
      <c r="M44">
        <v>1</v>
      </c>
    </row>
    <row r="45" spans="1:13" x14ac:dyDescent="0.2">
      <c r="A45">
        <v>1991</v>
      </c>
      <c r="B45">
        <v>5.4200000762939498</v>
      </c>
      <c r="C45">
        <v>4.1999998092651403</v>
      </c>
      <c r="D45">
        <v>17.799999237060501</v>
      </c>
      <c r="E45">
        <v>22.299999237060501</v>
      </c>
      <c r="F45">
        <v>4.5</v>
      </c>
      <c r="G45">
        <v>7.5100002288818404</v>
      </c>
      <c r="H45">
        <v>5.4000000953674299</v>
      </c>
      <c r="I45">
        <v>3.79999923706055</v>
      </c>
      <c r="J45">
        <v>-2.0900001525878902</v>
      </c>
      <c r="K45">
        <v>-1.20000028610229</v>
      </c>
      <c r="L45">
        <v>0.70000076293945301</v>
      </c>
      <c r="M45">
        <v>1</v>
      </c>
    </row>
    <row r="46" spans="1:13" x14ac:dyDescent="0.2">
      <c r="A46">
        <v>1992</v>
      </c>
      <c r="B46">
        <v>3.4500000476837198</v>
      </c>
      <c r="C46">
        <v>3</v>
      </c>
      <c r="D46">
        <v>17.5</v>
      </c>
      <c r="E46">
        <v>22.100000381469702</v>
      </c>
      <c r="F46">
        <v>4.6000003814697301</v>
      </c>
      <c r="G46">
        <v>5.4200000762939498</v>
      </c>
      <c r="H46">
        <v>4.1999998092651403</v>
      </c>
      <c r="I46">
        <v>4.5</v>
      </c>
      <c r="J46">
        <v>-1.9700000286102299</v>
      </c>
      <c r="K46">
        <v>-1.19999980926514</v>
      </c>
      <c r="L46">
        <v>0.10000038146972701</v>
      </c>
      <c r="M46">
        <v>1</v>
      </c>
    </row>
    <row r="47" spans="1:13" x14ac:dyDescent="0.2">
      <c r="A47">
        <v>1993</v>
      </c>
      <c r="B47">
        <v>3.0199999809265101</v>
      </c>
      <c r="C47">
        <v>3</v>
      </c>
      <c r="D47">
        <v>17.5</v>
      </c>
      <c r="E47">
        <v>21.399999618530298</v>
      </c>
      <c r="F47">
        <v>3.8999996185302699</v>
      </c>
      <c r="G47">
        <v>3.4500000476837198</v>
      </c>
      <c r="H47">
        <v>3</v>
      </c>
      <c r="I47">
        <v>4.6000003814697301</v>
      </c>
      <c r="J47">
        <v>-0.43000006675720198</v>
      </c>
      <c r="K47">
        <v>0</v>
      </c>
      <c r="L47">
        <v>-0.70000076293945301</v>
      </c>
      <c r="M47">
        <v>1</v>
      </c>
    </row>
    <row r="48" spans="1:13" x14ac:dyDescent="0.2">
      <c r="A48">
        <v>1994</v>
      </c>
      <c r="B48">
        <v>4.28999996185303</v>
      </c>
      <c r="C48">
        <v>2.5999999046325701</v>
      </c>
      <c r="D48">
        <v>18.100000381469702</v>
      </c>
      <c r="E48">
        <v>21</v>
      </c>
      <c r="F48">
        <v>2.8999996185302699</v>
      </c>
      <c r="G48">
        <v>3.0199999809265101</v>
      </c>
      <c r="H48">
        <v>3</v>
      </c>
      <c r="I48">
        <v>3.8999996185302699</v>
      </c>
      <c r="J48">
        <v>1.2699999809265099</v>
      </c>
      <c r="K48">
        <v>-0.40000009536743197</v>
      </c>
      <c r="L48">
        <v>-1</v>
      </c>
      <c r="M48">
        <v>1</v>
      </c>
    </row>
    <row r="49" spans="1:13" x14ac:dyDescent="0.2">
      <c r="A49">
        <v>1995</v>
      </c>
      <c r="B49">
        <v>5.5100002288818404</v>
      </c>
      <c r="C49">
        <v>2.7999999523162802</v>
      </c>
      <c r="D49">
        <v>18.5</v>
      </c>
      <c r="E49">
        <v>20.700000762939499</v>
      </c>
      <c r="F49">
        <v>2.20000076293945</v>
      </c>
      <c r="G49">
        <v>4.28999996185303</v>
      </c>
      <c r="H49">
        <v>2.5999999046325701</v>
      </c>
      <c r="I49">
        <v>2.8999996185302699</v>
      </c>
      <c r="J49">
        <v>1.2200002670288099</v>
      </c>
      <c r="K49">
        <v>0.20000004768371599</v>
      </c>
      <c r="L49">
        <v>-0.69999885559081998</v>
      </c>
      <c r="M49">
        <v>1</v>
      </c>
    </row>
    <row r="50" spans="1:13" x14ac:dyDescent="0.2">
      <c r="A50">
        <v>1996</v>
      </c>
      <c r="B50">
        <v>5.0199999809265101</v>
      </c>
      <c r="C50">
        <v>3</v>
      </c>
      <c r="D50">
        <v>18.899999618530298</v>
      </c>
      <c r="E50">
        <v>20.299999237060501</v>
      </c>
      <c r="F50">
        <v>1.3999996185302701</v>
      </c>
      <c r="G50">
        <v>5.5100002288818404</v>
      </c>
      <c r="H50">
        <v>2.7999999523162802</v>
      </c>
      <c r="I50">
        <v>2.20000076293945</v>
      </c>
      <c r="J50">
        <v>-0.49000024795532199</v>
      </c>
      <c r="K50">
        <v>0.20000004768371599</v>
      </c>
      <c r="L50">
        <v>-0.80000114440918002</v>
      </c>
      <c r="M50">
        <v>1</v>
      </c>
    </row>
    <row r="51" spans="1:13" x14ac:dyDescent="0.2">
      <c r="A51">
        <v>1997</v>
      </c>
      <c r="B51">
        <v>5.0700001716613796</v>
      </c>
      <c r="C51">
        <v>2.2999999523162802</v>
      </c>
      <c r="D51">
        <v>19.299999237060501</v>
      </c>
      <c r="E51">
        <v>19.600000381469702</v>
      </c>
      <c r="F51">
        <v>0.30000114440918002</v>
      </c>
      <c r="G51">
        <v>5.0199999809265101</v>
      </c>
      <c r="H51">
        <v>3</v>
      </c>
      <c r="I51">
        <v>1.3999996185302701</v>
      </c>
      <c r="J51">
        <v>5.0000190734863302E-2</v>
      </c>
      <c r="K51">
        <v>-0.70000004768371604</v>
      </c>
      <c r="L51">
        <v>-1.09999847412109</v>
      </c>
      <c r="M51">
        <v>1</v>
      </c>
    </row>
    <row r="52" spans="1:13" x14ac:dyDescent="0.2">
      <c r="A52">
        <v>1998</v>
      </c>
      <c r="B52">
        <v>4.8099999427795401</v>
      </c>
      <c r="C52">
        <v>1.6000000238418599</v>
      </c>
      <c r="D52">
        <v>20</v>
      </c>
      <c r="E52">
        <v>19.200000762939499</v>
      </c>
      <c r="F52">
        <v>-0.79999923706054699</v>
      </c>
      <c r="G52">
        <v>5.0700001716613796</v>
      </c>
      <c r="H52">
        <v>2.2999999523162802</v>
      </c>
      <c r="I52">
        <v>0.30000114440918002</v>
      </c>
      <c r="J52">
        <v>-0.26000022888183599</v>
      </c>
      <c r="K52">
        <v>-0.69999992847442605</v>
      </c>
      <c r="L52">
        <v>-1.1000003814697299</v>
      </c>
      <c r="M52">
        <v>1</v>
      </c>
    </row>
    <row r="53" spans="1:13" x14ac:dyDescent="0.2">
      <c r="A53">
        <v>1999</v>
      </c>
      <c r="B53">
        <v>4.6599998474121103</v>
      </c>
      <c r="C53">
        <v>2.2000000476837198</v>
      </c>
      <c r="D53">
        <v>20</v>
      </c>
      <c r="E53">
        <v>18.600000381469702</v>
      </c>
      <c r="F53">
        <v>-1.3999996185302701</v>
      </c>
      <c r="G53">
        <v>4.8099999427795401</v>
      </c>
      <c r="H53">
        <v>1.6000000238418599</v>
      </c>
      <c r="I53">
        <v>-0.79999923706054699</v>
      </c>
      <c r="J53">
        <v>-0.150000095367432</v>
      </c>
      <c r="K53">
        <v>0.60000002384185802</v>
      </c>
      <c r="L53">
        <v>-0.60000038146972701</v>
      </c>
      <c r="M53">
        <v>1</v>
      </c>
    </row>
    <row r="54" spans="1:13" x14ac:dyDescent="0.2">
      <c r="A54">
        <v>2000</v>
      </c>
      <c r="B54">
        <v>5.8499999046325701</v>
      </c>
      <c r="C54">
        <v>3.4000000953674299</v>
      </c>
      <c r="D54">
        <v>20.899999618530298</v>
      </c>
      <c r="E54">
        <v>18.399999618530298</v>
      </c>
      <c r="F54">
        <v>-2.5</v>
      </c>
      <c r="G54">
        <v>4.6599998474121103</v>
      </c>
      <c r="H54">
        <v>2.2000000476837198</v>
      </c>
      <c r="I54">
        <v>-1.3999996185302701</v>
      </c>
      <c r="J54">
        <v>1.1900000572204601</v>
      </c>
      <c r="K54">
        <v>1.20000004768372</v>
      </c>
      <c r="L54">
        <v>-1.1000003814697299</v>
      </c>
      <c r="M54">
        <v>1</v>
      </c>
    </row>
    <row r="55" spans="1:13" x14ac:dyDescent="0.2">
      <c r="A55">
        <v>2001</v>
      </c>
      <c r="B55">
        <v>3.4500000476837198</v>
      </c>
      <c r="C55">
        <v>2.7999999523162802</v>
      </c>
      <c r="D55">
        <v>19.799999237060501</v>
      </c>
      <c r="E55">
        <v>18.600000381469702</v>
      </c>
      <c r="F55">
        <v>-1.1999988555908201</v>
      </c>
      <c r="G55">
        <v>5.8499999046325701</v>
      </c>
      <c r="H55">
        <v>3.4000000953674299</v>
      </c>
      <c r="I55">
        <v>-2.5</v>
      </c>
      <c r="J55">
        <v>-2.3999998569488499</v>
      </c>
      <c r="K55">
        <v>-0.60000014305114702</v>
      </c>
      <c r="L55">
        <v>1.3000011444091799</v>
      </c>
      <c r="M55">
        <v>1</v>
      </c>
    </row>
    <row r="56" spans="1:13" x14ac:dyDescent="0.2">
      <c r="A56">
        <v>2002</v>
      </c>
      <c r="B56">
        <v>1.62000000476837</v>
      </c>
      <c r="C56">
        <v>1.6000000238418599</v>
      </c>
      <c r="D56">
        <v>17.899999618530298</v>
      </c>
      <c r="E56">
        <v>19.399999618530298</v>
      </c>
      <c r="F56">
        <v>1.5</v>
      </c>
      <c r="G56">
        <v>3.4500000476837198</v>
      </c>
      <c r="H56">
        <v>2.7999999523162802</v>
      </c>
      <c r="I56">
        <v>-1.1999988555908201</v>
      </c>
      <c r="J56">
        <v>-1.83000004291534</v>
      </c>
      <c r="K56">
        <v>-1.19999992847443</v>
      </c>
      <c r="L56">
        <v>2.6999988555908199</v>
      </c>
      <c r="M56">
        <v>1</v>
      </c>
    </row>
    <row r="57" spans="1:13" x14ac:dyDescent="0.2">
      <c r="A57">
        <v>2003</v>
      </c>
      <c r="B57">
        <v>1.0199999809265099</v>
      </c>
      <c r="C57">
        <v>2.2999999523162802</v>
      </c>
      <c r="D57">
        <v>16.5</v>
      </c>
      <c r="E57">
        <v>19.899999618530298</v>
      </c>
      <c r="F57">
        <v>3.3999996185302699</v>
      </c>
      <c r="G57">
        <v>1.62000000476837</v>
      </c>
      <c r="H57">
        <v>1.6000000238418599</v>
      </c>
      <c r="I57">
        <v>1.5</v>
      </c>
      <c r="J57">
        <v>-0.60000002384185802</v>
      </c>
      <c r="K57">
        <v>0.69999992847442605</v>
      </c>
      <c r="L57">
        <v>1.8999996185302701</v>
      </c>
      <c r="M57">
        <v>1</v>
      </c>
    </row>
  </sheetData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5A37-2ECB-4C6E-A873-62A8A7981701}">
  <dimension ref="P2:U70"/>
  <sheetViews>
    <sheetView showGridLines="0" tabSelected="1" workbookViewId="0">
      <selection activeCell="Q2" sqref="Q2:T2"/>
    </sheetView>
  </sheetViews>
  <sheetFormatPr defaultRowHeight="12.75" x14ac:dyDescent="0.2"/>
  <cols>
    <col min="16" max="16" width="26.7109375" customWidth="1"/>
    <col min="17" max="17" width="13.28515625" bestFit="1" customWidth="1"/>
  </cols>
  <sheetData>
    <row r="2" spans="16:20" ht="15" x14ac:dyDescent="0.25">
      <c r="P2" s="2" t="s">
        <v>16</v>
      </c>
      <c r="Q2" s="20" t="s">
        <v>17</v>
      </c>
      <c r="R2" s="20"/>
      <c r="S2" s="20"/>
      <c r="T2" s="20"/>
    </row>
    <row r="4" spans="16:20" ht="13.5" thickBot="1" x14ac:dyDescent="0.25"/>
    <row r="5" spans="16:20" ht="13.5" thickTop="1" x14ac:dyDescent="0.2">
      <c r="P5" s="3" t="str" cm="1">
        <f t="array" ref="P5:T8">_xll.XLRCODE("summary(lm(formula, data))$coefficients", "formula", $Q$2, "data(dfcn)", dataset)</f>
        <v/>
      </c>
      <c r="Q5" s="3" t="str">
        <v>Estimate</v>
      </c>
      <c r="R5" s="3" t="str">
        <v>Std. Error</v>
      </c>
      <c r="S5" s="3" t="str">
        <v>t value</v>
      </c>
      <c r="T5" s="3" t="str">
        <v>Pr(&gt;|t|)</v>
      </c>
    </row>
    <row r="6" spans="16:20" x14ac:dyDescent="0.2">
      <c r="P6" s="4" t="str">
        <v>(Intercept)</v>
      </c>
      <c r="Q6" s="5">
        <v>1.7332657900187316</v>
      </c>
      <c r="R6" s="5">
        <v>0.43196699883470724</v>
      </c>
      <c r="S6" s="5">
        <v>4.0124958496701462</v>
      </c>
      <c r="T6" s="5">
        <v>1.8975060744891989E-4</v>
      </c>
    </row>
    <row r="7" spans="16:20" x14ac:dyDescent="0.2">
      <c r="P7" s="6" t="str">
        <v>inf</v>
      </c>
      <c r="Q7" s="7">
        <v>0.60586586289789313</v>
      </c>
      <c r="R7" s="7">
        <v>8.2134807722859068E-2</v>
      </c>
      <c r="S7" s="7">
        <v>7.3764811740013805</v>
      </c>
      <c r="T7" s="7">
        <v>1.1179011282172987E-9</v>
      </c>
    </row>
    <row r="8" spans="16:20" ht="13.5" thickBot="1" x14ac:dyDescent="0.25">
      <c r="P8" s="10" t="str">
        <v>def</v>
      </c>
      <c r="Q8" s="11">
        <v>0.51305785157463391</v>
      </c>
      <c r="R8" s="11">
        <v>0.11838405536718449</v>
      </c>
      <c r="S8" s="11">
        <v>4.3338425093084885</v>
      </c>
      <c r="T8" s="11">
        <v>6.572384118825472E-5</v>
      </c>
    </row>
    <row r="9" spans="16:20" ht="13.5" thickTop="1" x14ac:dyDescent="0.2"/>
    <row r="12" spans="16:20" x14ac:dyDescent="0.2">
      <c r="P12" s="4" t="s">
        <v>15</v>
      </c>
      <c r="Q12" s="12" cm="1">
        <f t="array" ref="Q12">_xll.XLRCODE("nobs(lm(formula, data))", "formula",$Q$2, "data(dfcn)", dataset)</f>
        <v>56</v>
      </c>
    </row>
    <row r="13" spans="16:20" x14ac:dyDescent="0.2">
      <c r="P13" s="6" t="s">
        <v>13</v>
      </c>
      <c r="Q13" s="7" cm="1">
        <f t="array" ref="Q13">_xll.XLRCODE("summary(lm(formula, data))$r.squared", "formula", $Q$2, "data(dfcn)", dataset)</f>
        <v>0.60206767431970454</v>
      </c>
    </row>
    <row r="14" spans="16:20" x14ac:dyDescent="0.2">
      <c r="P14" s="8" t="s">
        <v>14</v>
      </c>
      <c r="Q14" s="9" cm="1">
        <f t="array" ref="Q14">_xll.XLRCODE("summary(lm(formula, data))$adj.r.squared", "formula", $Q$2, "data(dfcn)", dataset)</f>
        <v>0.58705136014308956</v>
      </c>
    </row>
    <row r="26" spans="16:20" ht="15" x14ac:dyDescent="0.25">
      <c r="P26" s="2" t="s">
        <v>16</v>
      </c>
      <c r="Q26" s="20" t="s">
        <v>18</v>
      </c>
      <c r="R26" s="20"/>
      <c r="S26" s="20"/>
      <c r="T26" s="20"/>
    </row>
    <row r="28" spans="16:20" ht="13.5" thickBot="1" x14ac:dyDescent="0.25"/>
    <row r="29" spans="16:20" ht="13.5" thickTop="1" x14ac:dyDescent="0.2">
      <c r="P29" s="3" t="str" cm="1">
        <f t="array" ref="P29:T33">R.summary("$coefficients",$Q$26,dataset)</f>
        <v/>
      </c>
      <c r="Q29" s="3" t="str">
        <v>Estimate</v>
      </c>
      <c r="R29" s="3" t="str">
        <v>Std. Error</v>
      </c>
      <c r="S29" s="3" t="str">
        <v>t value</v>
      </c>
      <c r="T29" s="3" t="str">
        <v>Pr(&gt;|t|)</v>
      </c>
    </row>
    <row r="30" spans="16:20" x14ac:dyDescent="0.2">
      <c r="P30" s="4" t="str">
        <v>(Intercept)</v>
      </c>
      <c r="Q30" s="5">
        <v>1.2962307241106643</v>
      </c>
      <c r="R30" s="5">
        <v>0.4253450640018388</v>
      </c>
      <c r="S30" s="5">
        <v>3.047480349049168</v>
      </c>
      <c r="T30" s="5">
        <v>3.6217953564442636E-3</v>
      </c>
    </row>
    <row r="31" spans="16:20" x14ac:dyDescent="0.2">
      <c r="P31" s="6" t="str">
        <v>inf</v>
      </c>
      <c r="Q31" s="7">
        <v>0.60841575468611553</v>
      </c>
      <c r="R31" s="7">
        <v>7.625330237449067E-2</v>
      </c>
      <c r="S31" s="7">
        <v>7.9788774484559415</v>
      </c>
      <c r="T31" s="7">
        <v>1.3748017197861133E-10</v>
      </c>
    </row>
    <row r="32" spans="16:20" x14ac:dyDescent="0.2">
      <c r="P32" s="6" t="str">
        <v>def</v>
      </c>
      <c r="Q32" s="7">
        <v>0.36265627831186475</v>
      </c>
      <c r="R32" s="7">
        <v>0.12024805059468092</v>
      </c>
      <c r="S32" s="7">
        <v>3.0159015178904411</v>
      </c>
      <c r="T32" s="7">
        <v>3.9576892333644115E-3</v>
      </c>
    </row>
    <row r="33" spans="16:21" ht="13.5" thickBot="1" x14ac:dyDescent="0.25">
      <c r="P33" s="10" t="str">
        <v>ifelse(year &gt; 1979, 1, 0)</v>
      </c>
      <c r="Q33" s="11">
        <v>1.5587659895504744</v>
      </c>
      <c r="R33" s="11">
        <v>0.50577170591253828</v>
      </c>
      <c r="S33" s="11">
        <v>3.0819556952836495</v>
      </c>
      <c r="T33" s="11">
        <v>3.2856463538561906E-3</v>
      </c>
    </row>
    <row r="34" spans="16:21" ht="13.5" thickTop="1" x14ac:dyDescent="0.2"/>
    <row r="36" spans="16:21" x14ac:dyDescent="0.2">
      <c r="P36" s="4" t="s">
        <v>15</v>
      </c>
      <c r="Q36" s="12" cm="1">
        <f t="array" ref="Q36">_xll.XLRCODE("nobs(lm(formula, data))", "formula",$Q$26, "data(dfcn)", dataset)</f>
        <v>56</v>
      </c>
    </row>
    <row r="37" spans="16:21" x14ac:dyDescent="0.2">
      <c r="P37" s="6" t="s">
        <v>13</v>
      </c>
      <c r="Q37" s="7" cm="1">
        <f t="array" ref="Q37">_xll.XLRCODE("summary(lm(formula, data))$r.squared", "formula", $Q$26, "data(dfcn)", dataset)</f>
        <v>0.66352842014777558</v>
      </c>
    </row>
    <row r="38" spans="16:21" x14ac:dyDescent="0.2">
      <c r="P38" s="8" t="s">
        <v>14</v>
      </c>
      <c r="Q38" s="9" cm="1">
        <f t="array" ref="Q38">_xll.XLRCODE("summary(lm(formula, data))$adj.r.squared", "formula", $Q$26, "data(dfcn)", dataset)</f>
        <v>0.6441165982332242</v>
      </c>
    </row>
    <row r="43" spans="16:21" x14ac:dyDescent="0.2">
      <c r="P43" s="4" t="s">
        <v>19</v>
      </c>
      <c r="Q43" s="12" cm="1">
        <f t="array" ref="Q43">_xll.XLRCODE("cor(data$inf, data$def)","data(dfcn)", dataset)</f>
        <v>9.7470590884313368E-2</v>
      </c>
    </row>
    <row r="45" spans="16:21" ht="15" x14ac:dyDescent="0.25">
      <c r="P45" s="2" t="s">
        <v>16</v>
      </c>
      <c r="Q45" s="20" t="s">
        <v>20</v>
      </c>
      <c r="R45" s="20"/>
      <c r="S45" s="20"/>
      <c r="T45" s="20"/>
      <c r="U45" s="20"/>
    </row>
    <row r="47" spans="16:21" ht="13.5" thickBot="1" x14ac:dyDescent="0.25"/>
    <row r="48" spans="16:21" ht="13.5" thickTop="1" x14ac:dyDescent="0.2">
      <c r="P48" s="3" t="str" cm="1">
        <f t="array" ref="P48:T53">_xll.XLRCODE("summary(lm(formula, data))$coefficients", "formula", $Q$45, "data(dfcn)", dataset)</f>
        <v/>
      </c>
      <c r="Q48" s="3" t="str">
        <v>Estimate</v>
      </c>
      <c r="R48" s="3" t="str">
        <v>Std. Error</v>
      </c>
      <c r="S48" s="3" t="str">
        <v>t value</v>
      </c>
      <c r="T48" s="3" t="str">
        <v>Pr(&gt;|t|)</v>
      </c>
    </row>
    <row r="49" spans="16:20" x14ac:dyDescent="0.2">
      <c r="P49" s="4" t="str">
        <v>(Intercept)</v>
      </c>
      <c r="Q49" s="5">
        <v>1.6114822414821868</v>
      </c>
      <c r="R49" s="5">
        <v>0.4007614918238121</v>
      </c>
      <c r="S49" s="5">
        <v>4.0210506107973245</v>
      </c>
      <c r="T49" s="5">
        <v>1.9556534186444767E-4</v>
      </c>
    </row>
    <row r="50" spans="16:20" x14ac:dyDescent="0.2">
      <c r="P50" s="6" t="str">
        <v>inf</v>
      </c>
      <c r="Q50" s="7">
        <v>0.34261586949153122</v>
      </c>
      <c r="R50" s="7">
        <v>0.12539728905214764</v>
      </c>
      <c r="S50" s="7">
        <v>2.7322430339706241</v>
      </c>
      <c r="T50" s="7">
        <v>8.6710054178226175E-3</v>
      </c>
    </row>
    <row r="51" spans="16:20" x14ac:dyDescent="0.2">
      <c r="P51" s="6" t="str">
        <v>dplyr::lag(inf, 1)</v>
      </c>
      <c r="Q51" s="7">
        <v>0.381979463907204</v>
      </c>
      <c r="R51" s="7">
        <v>0.13358471006512807</v>
      </c>
      <c r="S51" s="7">
        <v>2.8594549759547574</v>
      </c>
      <c r="T51" s="7">
        <v>6.1749781378598462E-3</v>
      </c>
    </row>
    <row r="52" spans="16:20" x14ac:dyDescent="0.2">
      <c r="P52" s="6" t="str">
        <v>def</v>
      </c>
      <c r="Q52" s="7">
        <v>-0.18966630708173562</v>
      </c>
      <c r="R52" s="7">
        <v>0.22128440479931905</v>
      </c>
      <c r="S52" s="7">
        <v>-0.85711556245340648</v>
      </c>
      <c r="T52" s="7">
        <v>0.39547066505582484</v>
      </c>
    </row>
    <row r="53" spans="16:20" ht="13.5" thickBot="1" x14ac:dyDescent="0.25">
      <c r="P53" s="10" t="str">
        <v>dplyr::lag(def, 1)</v>
      </c>
      <c r="Q53" s="11">
        <v>0.56927305672874928</v>
      </c>
      <c r="R53" s="11">
        <v>0.19677063232374309</v>
      </c>
      <c r="S53" s="11">
        <v>2.893079368633297</v>
      </c>
      <c r="T53" s="11">
        <v>5.6368650508585427E-3</v>
      </c>
    </row>
    <row r="54" spans="16:20" ht="14.25" thickTop="1" thickBot="1" x14ac:dyDescent="0.25"/>
    <row r="55" spans="16:20" ht="13.5" thickTop="1" x14ac:dyDescent="0.2">
      <c r="P55" s="13" t="s">
        <v>29</v>
      </c>
      <c r="Q55" s="17">
        <f>Q50+Q51</f>
        <v>0.72459533339873516</v>
      </c>
    </row>
    <row r="56" spans="16:20" ht="13.5" thickBot="1" x14ac:dyDescent="0.25">
      <c r="P56" s="10" t="s">
        <v>30</v>
      </c>
      <c r="Q56" s="11">
        <f>Q7</f>
        <v>0.60586586289789313</v>
      </c>
    </row>
    <row r="57" spans="16:20" ht="14.25" thickTop="1" thickBot="1" x14ac:dyDescent="0.25"/>
    <row r="58" spans="16:20" ht="13.5" thickTop="1" x14ac:dyDescent="0.2">
      <c r="P58" s="13" t="s">
        <v>15</v>
      </c>
      <c r="Q58" s="14" cm="1">
        <f t="array" ref="Q58">_xll.XLRCODE("nobs(lm(formula, data))", "formula",$Q$45, "data(dfcn)", dataset)</f>
        <v>55</v>
      </c>
    </row>
    <row r="59" spans="16:20" x14ac:dyDescent="0.2">
      <c r="P59" s="6" t="s">
        <v>13</v>
      </c>
      <c r="Q59" s="15" cm="1">
        <f t="array" ref="Q59">_xll.XLRCODE("summary(lm(formula, data))$r.squared", "formula", $Q$45, "data(dfcn)", dataset)</f>
        <v>0.68501804419884738</v>
      </c>
    </row>
    <row r="60" spans="16:20" x14ac:dyDescent="0.2">
      <c r="P60" s="6" t="s">
        <v>14</v>
      </c>
      <c r="Q60" s="15" cm="1">
        <f t="array" ref="Q60">_xll.XLRCODE("summary(lm(formula, data))$adj.r.squared", "formula", $Q$45, "data(dfcn)", dataset)</f>
        <v>0.65981948773475518</v>
      </c>
    </row>
    <row r="61" spans="16:20" x14ac:dyDescent="0.2">
      <c r="P61" s="6"/>
      <c r="Q61" s="7"/>
    </row>
    <row r="62" spans="16:20" x14ac:dyDescent="0.2">
      <c r="P62" s="6" t="s">
        <v>21</v>
      </c>
      <c r="Q62" s="15" cm="1">
        <f t="array" ref="Q62">_xll.XLRCODE("sum(lm(formula, data)$residuals^2)","formula", $Q$45, "data(dfcn)", dataset)</f>
        <v>137.7225447549061</v>
      </c>
    </row>
    <row r="63" spans="16:20" x14ac:dyDescent="0.2">
      <c r="P63" s="6" t="s">
        <v>22</v>
      </c>
      <c r="Q63" s="15" cm="1">
        <f t="array" ref="Q63">_xll.XLRCODE("sum(lm(formula, data)$residuals^2)","formula", $Q$2, "data(dfcn)", _xlfn.VSTACK(_xlfn.TAKE(dataset,1),_xlfn.DROP(dataset,2)))</f>
        <v>166.47827616001985</v>
      </c>
    </row>
    <row r="64" spans="16:20" x14ac:dyDescent="0.2">
      <c r="P64" s="6" t="s">
        <v>23</v>
      </c>
      <c r="Q64" s="16">
        <f>ROWS( _xll.XLRCODE("lm(formula, data)$coefficients","formula", $Q$45, "data(dfcn)", dataset) ) - ROWS( _xll.XLRCODE("lm(formula, data)$coefficients","formula", $Q$2, "data(dfcn)", dataset) )</f>
        <v>2</v>
      </c>
    </row>
    <row r="65" spans="16:17" x14ac:dyDescent="0.2">
      <c r="P65" s="6" t="s">
        <v>24</v>
      </c>
      <c r="Q65" s="16" cm="1">
        <f t="array" ref="Q65">_xll.XLRCODE("anova(lm(formula, data))['Residuals', 'Df']","formula", $Q$45, "data(dfcn)", dataset)</f>
        <v>50</v>
      </c>
    </row>
    <row r="66" spans="16:17" x14ac:dyDescent="0.2">
      <c r="P66" s="6" t="s">
        <v>25</v>
      </c>
      <c r="Q66" s="16">
        <f>ROWS( _xll.XLRCODE("lm(formula, data)$coefficients","formula", $Q$45, "data(dfcn)", dataset) )</f>
        <v>5</v>
      </c>
    </row>
    <row r="67" spans="16:17" x14ac:dyDescent="0.2">
      <c r="P67" s="6" t="s">
        <v>26</v>
      </c>
      <c r="Q67" s="7">
        <f>( ($Q$63-$Q$62) / $Q$64 ) / ( $Q$62 / ($Q$58-$Q$66) )</f>
        <v>5.2198664089978957</v>
      </c>
    </row>
    <row r="68" spans="16:17" x14ac:dyDescent="0.2">
      <c r="P68" s="8" t="s">
        <v>27</v>
      </c>
      <c r="Q68" s="19" cm="1">
        <f t="array" ref="Q68">_xll.XLRCODE("1 - pf(fval, J, N-K)", "fval",$Q$67,"J",$Q$64,"N",$Q$58,"K",Q66)</f>
        <v>8.7334675928292249E-3</v>
      </c>
    </row>
    <row r="69" spans="16:17" ht="13.5" thickBot="1" x14ac:dyDescent="0.25">
      <c r="P69" s="10" t="s">
        <v>28</v>
      </c>
      <c r="Q69" s="18" t="b">
        <f>Q68&lt;5%</f>
        <v>1</v>
      </c>
    </row>
    <row r="70" spans="16:17" ht="13.5" thickTop="1" x14ac:dyDescent="0.2"/>
  </sheetData>
  <mergeCells count="3">
    <mergeCell ref="Q2:T2"/>
    <mergeCell ref="Q26:T26"/>
    <mergeCell ref="Q45:U45"/>
  </mergeCells>
  <phoneticPr fontId="3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INTDEF</vt:lpstr>
      <vt:lpstr>Chapter 10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 Amaral</cp:lastModifiedBy>
  <dcterms:created xsi:type="dcterms:W3CDTF">2022-09-20T19:26:18Z</dcterms:created>
  <dcterms:modified xsi:type="dcterms:W3CDTF">2023-12-19T01:01:58Z</dcterms:modified>
</cp:coreProperties>
</file>