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dugm\OneDrive\Área de Trabalho\"/>
    </mc:Choice>
  </mc:AlternateContent>
  <xr:revisionPtr revIDLastSave="0" documentId="13_ncr:1_{983DC877-9CC8-4307-9627-F61851FAF393}" xr6:coauthVersionLast="47" xr6:coauthVersionMax="47" xr10:uidLastSave="{00000000-0000-0000-0000-000000000000}"/>
  <bookViews>
    <workbookView minimized="1" xWindow="5115" yWindow="165" windowWidth="15375" windowHeight="8325" activeTab="1" xr2:uid="{00000000-000D-0000-FFFF-FFFF00000000}"/>
  </bookViews>
  <sheets>
    <sheet name="Menu" sheetId="4" r:id="rId1"/>
    <sheet name="Geral" sheetId="1" r:id="rId2"/>
    <sheet name="Calendário" sheetId="5" r:id="rId3"/>
    <sheet name="Clientes" sheetId="2" r:id="rId4"/>
    <sheet name="Cálculos" sheetId="3" r:id="rId5"/>
    <sheet name="Função SE" sheetId="6" r:id="rId6"/>
  </sheets>
  <definedNames>
    <definedName name="_xlnm._FilterDatabase" localSheetId="4" hidden="1">Cálculos!$A$26:$G$26</definedName>
    <definedName name="_xlnm._FilterDatabase" localSheetId="3" hidden="1">Clientes!$D$9:$K$18</definedName>
    <definedName name="_xlnm._FilterDatabase" localSheetId="1" hidden="1">Geral!$B$8:$M$8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C9" i="5" s="1"/>
  <c r="C11" i="5" s="1"/>
  <c r="K18" i="2"/>
  <c r="K17" i="2"/>
  <c r="K16" i="2"/>
  <c r="K15" i="2"/>
  <c r="K14" i="2"/>
  <c r="K13" i="2"/>
  <c r="K12" i="2"/>
  <c r="K11" i="2"/>
  <c r="K10" i="2"/>
  <c r="D8" i="6"/>
  <c r="D7" i="6"/>
  <c r="D6" i="6"/>
  <c r="D5" i="6"/>
  <c r="D4" i="6"/>
  <c r="D3" i="6"/>
  <c r="H9" i="1"/>
  <c r="H3" i="2"/>
  <c r="K3" i="1"/>
  <c r="F9" i="5" l="1"/>
  <c r="G9" i="5" s="1"/>
  <c r="H9" i="5" s="1"/>
  <c r="I9" i="5" s="1"/>
  <c r="J9" i="5" s="1"/>
  <c r="K9" i="5" s="1"/>
  <c r="L9" i="5" s="1"/>
  <c r="C5" i="5"/>
  <c r="J17" i="1"/>
  <c r="J16" i="1"/>
  <c r="J15" i="1"/>
  <c r="J14" i="1"/>
  <c r="J13" i="1"/>
  <c r="J12" i="1"/>
  <c r="F12" i="5" l="1"/>
  <c r="G12" i="5" s="1"/>
  <c r="H12" i="5" s="1"/>
  <c r="I12" i="5" s="1"/>
  <c r="J12" i="5" s="1"/>
  <c r="K12" i="5" s="1"/>
  <c r="L12" i="5" s="1"/>
  <c r="F15" i="5" s="1"/>
  <c r="G15" i="5" s="1"/>
  <c r="H15" i="5" s="1"/>
  <c r="I15" i="5" s="1"/>
  <c r="J15" i="5" s="1"/>
  <c r="K15" i="5" s="1"/>
  <c r="L15" i="5" s="1"/>
  <c r="F18" i="5" s="1"/>
  <c r="G18" i="5" s="1"/>
  <c r="H18" i="5" s="1"/>
  <c r="I18" i="5" s="1"/>
  <c r="J18" i="5" s="1"/>
  <c r="K18" i="5" s="1"/>
  <c r="L18" i="5" s="1"/>
  <c r="F21" i="5" s="1"/>
  <c r="G21" i="5" s="1"/>
  <c r="H21" i="5" s="1"/>
  <c r="I21" i="5" s="1"/>
  <c r="J21" i="5" s="1"/>
  <c r="K21" i="5" s="1"/>
  <c r="L21" i="5" s="1"/>
  <c r="F24" i="5" s="1"/>
  <c r="G24" i="5" s="1"/>
  <c r="H24" i="5" s="1"/>
  <c r="I24" i="5" s="1"/>
  <c r="J24" i="5" s="1"/>
  <c r="K24" i="5" s="1"/>
  <c r="L24" i="5" s="1"/>
  <c r="G18" i="3"/>
  <c r="G19" i="3"/>
  <c r="G17" i="3"/>
  <c r="G16" i="3"/>
  <c r="F17" i="3"/>
  <c r="F18" i="3"/>
  <c r="F19" i="3"/>
  <c r="F16" i="3"/>
  <c r="J11" i="1" l="1"/>
  <c r="J10" i="1"/>
  <c r="E9" i="3"/>
  <c r="D9" i="3"/>
  <c r="E4" i="3"/>
  <c r="D4" i="3"/>
  <c r="J9" i="1" l="1"/>
  <c r="H11" i="1"/>
  <c r="K11" i="1" s="1"/>
  <c r="H10" i="1"/>
  <c r="K10" i="1" s="1"/>
  <c r="K9" i="1"/>
</calcChain>
</file>

<file path=xl/sharedStrings.xml><?xml version="1.0" encoding="utf-8"?>
<sst xmlns="http://schemas.openxmlformats.org/spreadsheetml/2006/main" count="174" uniqueCount="150">
  <si>
    <t>Produtos</t>
  </si>
  <si>
    <t>Nome</t>
  </si>
  <si>
    <t xml:space="preserve"> Fornecedor</t>
  </si>
  <si>
    <t>Preço de compra</t>
  </si>
  <si>
    <t>Data da compra</t>
  </si>
  <si>
    <t>Produto 1</t>
  </si>
  <si>
    <t>Produto 2</t>
  </si>
  <si>
    <t>Produto 3</t>
  </si>
  <si>
    <t>Fornecedor 1</t>
  </si>
  <si>
    <t>Fornecedor 2</t>
  </si>
  <si>
    <t>Fornecedor 3</t>
  </si>
  <si>
    <t xml:space="preserve">Quantidade Comprada </t>
  </si>
  <si>
    <t>Preço de Venda</t>
  </si>
  <si>
    <t>Quantidade vendida</t>
  </si>
  <si>
    <t>Estoque</t>
  </si>
  <si>
    <t>Margem de lucro por produto</t>
  </si>
  <si>
    <t>Soma</t>
  </si>
  <si>
    <t>Multiplicação</t>
  </si>
  <si>
    <t>Outra aba: (valores da aba Menu)</t>
  </si>
  <si>
    <t>Trancamento:</t>
  </si>
  <si>
    <t>Alunos</t>
  </si>
  <si>
    <t>Notas</t>
  </si>
  <si>
    <t>Média</t>
  </si>
  <si>
    <t>Média ponderada</t>
  </si>
  <si>
    <t>Pesos</t>
  </si>
  <si>
    <t>Prova 1</t>
  </si>
  <si>
    <t>Prova 2</t>
  </si>
  <si>
    <t>João</t>
  </si>
  <si>
    <t>Letícia</t>
  </si>
  <si>
    <t>Eduardo</t>
  </si>
  <si>
    <t>Leonardo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</si>
  <si>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</si>
  <si>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</si>
  <si>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</si>
  <si>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</si>
  <si>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</si>
  <si>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</si>
  <si>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</si>
  <si>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Produto 4</t>
  </si>
  <si>
    <t>Fornecedor 4</t>
  </si>
  <si>
    <t>Produto 5</t>
  </si>
  <si>
    <t>Fornecedor 5</t>
  </si>
  <si>
    <t>Produto 6</t>
  </si>
  <si>
    <t>Fornecedor 6</t>
  </si>
  <si>
    <t>Produto 7</t>
  </si>
  <si>
    <t>Fornecedor 7</t>
  </si>
  <si>
    <t>Produto 8</t>
  </si>
  <si>
    <t>Fornecedor 8</t>
  </si>
  <si>
    <t>Produto 9</t>
  </si>
  <si>
    <t>Fornecedor 9</t>
  </si>
  <si>
    <t>Produto 10</t>
  </si>
  <si>
    <t>Fornecedor 10</t>
  </si>
  <si>
    <t>Produto 11</t>
  </si>
  <si>
    <t>Fornecedor 11</t>
  </si>
  <si>
    <t>Clientes</t>
  </si>
  <si>
    <t>Telefone</t>
  </si>
  <si>
    <t>E-mail</t>
  </si>
  <si>
    <t>Cidade</t>
  </si>
  <si>
    <t>Tipo</t>
  </si>
  <si>
    <t>Data da última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</si>
  <si>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</si>
  <si>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</si>
  <si>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</si>
  <si>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</si>
  <si>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</si>
  <si>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</si>
  <si>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</si>
  <si>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</si>
  <si>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</si>
  <si>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90000-0000</t>
  </si>
  <si>
    <t>beltrano1@gmail.com</t>
  </si>
  <si>
    <t>beltrano2@gmail.com</t>
  </si>
  <si>
    <t>beltrano3@gmail.com</t>
  </si>
  <si>
    <t>beltrano4@gmail.com</t>
  </si>
  <si>
    <t>beltrano5@gmail.com</t>
  </si>
  <si>
    <t>beltrano6@gmail.com</t>
  </si>
  <si>
    <t>beltrano7@gmail.com</t>
  </si>
  <si>
    <t>beltrano8@gmail.com</t>
  </si>
  <si>
    <t>beltrano9@gmail.com</t>
  </si>
  <si>
    <t>Rio de Janeiro</t>
  </si>
  <si>
    <t>São Paulo</t>
  </si>
  <si>
    <t>Belo Horizonte</t>
  </si>
  <si>
    <t>Porto Alegre</t>
  </si>
  <si>
    <t>Florianópolis</t>
  </si>
  <si>
    <t>Recife</t>
  </si>
  <si>
    <t>Brasília</t>
  </si>
  <si>
    <t>Manaus</t>
  </si>
  <si>
    <t>Salvador</t>
  </si>
  <si>
    <t>Jurídica</t>
  </si>
  <si>
    <t>Física</t>
  </si>
  <si>
    <t>Lista de produtos</t>
  </si>
  <si>
    <t>Preços</t>
  </si>
  <si>
    <t>Produto 12</t>
  </si>
  <si>
    <t>Produto 13</t>
  </si>
  <si>
    <t>Produto 14</t>
  </si>
  <si>
    <t>Produto 15</t>
  </si>
  <si>
    <t>Produto 16</t>
  </si>
  <si>
    <t>Lista de fornecedores</t>
  </si>
  <si>
    <t>Fornecedor 12</t>
  </si>
  <si>
    <t>Fornecedor 13</t>
  </si>
  <si>
    <t>Fornecedor 14</t>
  </si>
  <si>
    <t>Fornecedor 15</t>
  </si>
  <si>
    <t>Fornecedor 16</t>
  </si>
  <si>
    <t>Fornecedor 17</t>
  </si>
  <si>
    <t xml:space="preserve">Lista de funcionários </t>
  </si>
  <si>
    <t>Funcionário</t>
  </si>
  <si>
    <t>Dias de trabalho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</si>
  <si>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</si>
  <si>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</si>
  <si>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</si>
  <si>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</si>
  <si>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</si>
  <si>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</si>
  <si>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</si>
  <si>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</si>
  <si>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</si>
  <si>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</si>
  <si>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</si>
  <si>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</si>
  <si>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</si>
  <si>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</si>
  <si>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</si>
  <si>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</si>
  <si>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 xml:space="preserve"> </t>
  </si>
  <si>
    <t>Ver</t>
  </si>
  <si>
    <t>Estoque real</t>
  </si>
  <si>
    <t>Defasagem</t>
  </si>
  <si>
    <t>Total de produtos:</t>
  </si>
  <si>
    <t xml:space="preserve">Cadastros Incompletos: </t>
  </si>
  <si>
    <t>Vendedor</t>
  </si>
  <si>
    <t>Valor de Vendas</t>
  </si>
  <si>
    <t>Julia</t>
  </si>
  <si>
    <t>Ana</t>
  </si>
  <si>
    <t>Carolina</t>
  </si>
  <si>
    <t>Marcos</t>
  </si>
  <si>
    <t>Edu</t>
  </si>
  <si>
    <t>Bônus</t>
  </si>
  <si>
    <t>Meta</t>
  </si>
  <si>
    <t>Máximo</t>
  </si>
  <si>
    <t>Escala do bônus</t>
  </si>
  <si>
    <t>0 a 100</t>
  </si>
  <si>
    <t>100 a 200</t>
  </si>
  <si>
    <t>200 ou mais</t>
  </si>
  <si>
    <t>Data da penúltima compra</t>
  </si>
  <si>
    <t>Fazer contato</t>
  </si>
  <si>
    <t>Mês atual:</t>
  </si>
  <si>
    <t>1º dia do mês atual:</t>
  </si>
  <si>
    <t>Dia da semana do 1º dia do mês atual:</t>
  </si>
  <si>
    <t>Data de hoje:</t>
  </si>
  <si>
    <t>Nome do 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</si>
</sst>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9" fontId="3" fillId="0" borderId="0" xfId="0" applyNumberFormat="1" applyFont="1"/>
    <xf numFmtId="0" fontId="1" fillId="6" borderId="1" xfId="0" applyFont="1" applyFill="1" applyBorder="1"/>
    <xf numFmtId="0" fontId="4" fillId="0" borderId="0" xfId="0" applyFont="1"/>
    <xf numFmtId="0" fontId="1" fillId="2" borderId="5" xfId="0" applyFont="1" applyFill="1" applyBorder="1"/>
    <xf numFmtId="0" fontId="0" fillId="2" borderId="0" xfId="0" applyFill="1"/>
    <xf numFmtId="0" fontId="6" fillId="2" borderId="0" xfId="0" applyFont="1" applyFill="1"/>
    <xf numFmtId="0" fontId="4" fillId="5" borderId="1" xfId="4" applyBorder="1"/>
    <xf numFmtId="0" fontId="4" fillId="3" borderId="1" xfId="2" applyBorder="1"/>
    <xf numFmtId="14" fontId="4" fillId="3" borderId="1" xfId="2" applyNumberFormat="1" applyBorder="1"/>
    <xf numFmtId="14" fontId="4" fillId="5" borderId="1" xfId="4" applyNumberFormat="1" applyBorder="1"/>
    <xf numFmtId="164" fontId="7" fillId="3" borderId="1" xfId="5" applyNumberFormat="1" applyFill="1" applyBorder="1"/>
    <xf numFmtId="164" fontId="7" fillId="5" borderId="1" xfId="5" applyNumberFormat="1" applyFill="1" applyBorder="1"/>
    <xf numFmtId="0" fontId="0" fillId="0" borderId="2" xfId="0" applyBorder="1"/>
    <xf numFmtId="164" fontId="0" fillId="0" borderId="2" xfId="1" applyFont="1" applyBorder="1"/>
    <xf numFmtId="0" fontId="3" fillId="0" borderId="2" xfId="0" applyFont="1" applyBorder="1"/>
    <xf numFmtId="0" fontId="9" fillId="0" borderId="0" xfId="0" applyFont="1"/>
    <xf numFmtId="0" fontId="2" fillId="4" borderId="5" xfId="3" applyBorder="1"/>
    <xf numFmtId="0" fontId="5" fillId="5" borderId="1" xfId="4" applyFont="1" applyBorder="1"/>
    <xf numFmtId="0" fontId="8" fillId="0" borderId="6" xfId="0" applyFont="1" applyBorder="1"/>
    <xf numFmtId="0" fontId="1" fillId="2" borderId="1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44" fontId="0" fillId="0" borderId="0" xfId="0" applyNumberFormat="1"/>
    <xf numFmtId="164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right"/>
    </xf>
    <xf numFmtId="164" fontId="0" fillId="0" borderId="0" xfId="1" applyFont="1" applyBorder="1"/>
    <xf numFmtId="0" fontId="0" fillId="0" borderId="0" xfId="0" applyBorder="1"/>
    <xf numFmtId="0" fontId="0" fillId="0" borderId="7" xfId="0" applyBorder="1"/>
    <xf numFmtId="0" fontId="0" fillId="0" borderId="2" xfId="0" applyFont="1" applyBorder="1"/>
    <xf numFmtId="9" fontId="0" fillId="0" borderId="0" xfId="6" applyFont="1"/>
  </cellXfs>
  <cellStyles count="7">
    <cellStyle name="40% - Ênfase6" xfId="3" builtinId="51"/>
    <cellStyle name="60% - Ênfase6" xfId="4" builtinId="52"/>
    <cellStyle name="Ênfase6" xfId="2" builtinId="49"/>
    <cellStyle name="Hiperlink" xfId="5" builtinId="8"/>
    <cellStyle name="Moeda" xfId="1" builtinId="4"/>
    <cellStyle name="Normal" xfId="0" builtinId="0"/>
    <cellStyle name="Porcentagem" xfId="6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BDBC3F-5ABA-4219-891A-F53150B7F1D9}" name="Tabela1" displayName="Tabela1" ref="B8:M11" totalsRowShown="0">
  <autoFilter ref="B8:M11" xr:uid="{47BDBC3F-5ABA-4219-891A-F53150B7F1D9}"/>
  <tableColumns count="12">
    <tableColumn id="1" xr3:uid="{0944C410-5057-4A11-AE1E-A477B98DDD54}" name="Ver"/>
    <tableColumn id="2" xr3:uid="{55D2456C-6D2E-4F42-864C-3E6C11DA4F12}" name="Nome"/>
    <tableColumn id="3" xr3:uid="{30963C80-077F-4B10-8EC9-C1BDC474D491}" name=" Fornecedor"/>
    <tableColumn id="4" xr3:uid="{4DAB505C-F011-4A2E-8556-5EA3EC422B43}" name="Preço de compra" dataDxfId="3" dataCellStyle="Moeda"/>
    <tableColumn id="5" xr3:uid="{D063701B-BD83-4D62-AD09-F46A137BE99C}" name="Data da compra" dataDxfId="2"/>
    <tableColumn id="6" xr3:uid="{57A39162-BE96-4591-A155-C039B9CF51E9}" name="Quantidade Comprada "/>
    <tableColumn id="7" xr3:uid="{0330FAE4-EA12-4A7F-BC4A-CBF492075D36}" name="Preço de Venda" dataDxfId="1" dataCellStyle="Moeda"/>
    <tableColumn id="8" xr3:uid="{17163610-6CBE-4E01-BBE6-302C1417FBA0}" name="Quantidade vendida"/>
    <tableColumn id="9" xr3:uid="{AEAB7BBA-2A09-4DF9-BF1D-04F4C0C5C877}" name="Estoque">
      <calculatedColumnFormula>G9-I9</calculatedColumnFormula>
    </tableColumn>
    <tableColumn id="10" xr3:uid="{1D22174B-9655-41B5-B8DE-1FF81F6F1B2B}" name="Margem de lucro por produto" dataDxfId="0" dataCellStyle="Porcentagem">
      <calculatedColumnFormula>(H9-E9)/H9</calculatedColumnFormula>
    </tableColumn>
    <tableColumn id="11" xr3:uid="{D1C53E30-8709-4B87-BF06-586E136A28EE}" name="Estoque real"/>
    <tableColumn id="12" xr3:uid="{AC57CBB5-85A5-46DD-AB90-2591D1A2B02C}" name="Defasagem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.com" TargetMode="External"/><Relationship Id="rId3" Type="http://schemas.openxmlformats.org/officeDocument/2006/relationships/hyperlink" Target="mailto:beltrano3@gmail.com" TargetMode="External"/><Relationship Id="rId7" Type="http://schemas.openxmlformats.org/officeDocument/2006/relationships/hyperlink" Target="mailto:beltrano7@gmail.com" TargetMode="External"/><Relationship Id="rId2" Type="http://schemas.openxmlformats.org/officeDocument/2006/relationships/hyperlink" Target="mailto:beltrano2@gmail.com" TargetMode="External"/><Relationship Id="rId1" Type="http://schemas.openxmlformats.org/officeDocument/2006/relationships/hyperlink" Target="mailto:beltrano1@gmail.com" TargetMode="External"/><Relationship Id="rId6" Type="http://schemas.openxmlformats.org/officeDocument/2006/relationships/hyperlink" Target="mailto:beltrano6@gmail.com" TargetMode="External"/><Relationship Id="rId5" Type="http://schemas.openxmlformats.org/officeDocument/2006/relationships/hyperlink" Target="mailto:beltrano5@gmail.com" TargetMode="External"/><Relationship Id="rId4" Type="http://schemas.openxmlformats.org/officeDocument/2006/relationships/hyperlink" Target="mailto:beltrano4@gmail.com" TargetMode="External"/><Relationship Id="rId9" Type="http://schemas.openxmlformats.org/officeDocument/2006/relationships/hyperlink" Target="mailto:beltrano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30" sqref="D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X21"/>
  <sheetViews>
    <sheetView tabSelected="1" zoomScale="84" zoomScaleNormal="84" workbookViewId="0">
      <selection activeCell="G16" sqref="G16"/>
    </sheetView>
  </sheetViews>
  <sheetFormatPr defaultRowHeight="15" x14ac:dyDescent="0.25"/>
  <cols>
    <col min="1" max="1" width="5.28515625" bestFit="1" customWidth="1"/>
    <col min="2" max="2" width="11.42578125" customWidth="1"/>
    <col min="3" max="3" width="16.140625" customWidth="1"/>
    <col min="4" max="4" width="17.28515625" customWidth="1"/>
    <col min="5" max="5" width="20.7109375" customWidth="1"/>
    <col min="6" max="6" width="19.7109375" customWidth="1"/>
    <col min="7" max="7" width="25.140625" customWidth="1"/>
    <col min="8" max="8" width="19.140625" customWidth="1"/>
    <col min="9" max="9" width="22.85546875" customWidth="1"/>
    <col min="10" max="10" width="0.5703125" hidden="1" customWidth="1"/>
    <col min="11" max="11" width="30.42578125" customWidth="1"/>
    <col min="12" max="12" width="17.5703125" customWidth="1"/>
    <col min="13" max="13" width="16" customWidth="1"/>
    <col min="14" max="14" width="7.7109375" bestFit="1" customWidth="1"/>
    <col min="15" max="15" width="26.42578125" bestFit="1" customWidth="1"/>
  </cols>
  <sheetData>
    <row r="2" spans="1:50" ht="4.9000000000000004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ht="26.25" x14ac:dyDescent="0.4">
      <c r="A3" s="7"/>
      <c r="B3" s="7"/>
      <c r="C3" s="25" t="s">
        <v>0</v>
      </c>
      <c r="D3" s="7"/>
      <c r="E3" s="7"/>
      <c r="F3" s="7"/>
      <c r="G3" s="7"/>
      <c r="H3" s="7"/>
      <c r="I3" s="26" t="s">
        <v>127</v>
      </c>
      <c r="J3" s="27"/>
      <c r="K3" s="28">
        <f>COUNTA(C9:C17)</f>
        <v>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ht="4.9000000000000004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ht="28.9" customHeight="1" x14ac:dyDescent="0.25"/>
    <row r="8" spans="1:50" x14ac:dyDescent="0.25">
      <c r="B8" t="s">
        <v>124</v>
      </c>
      <c r="C8" t="s">
        <v>1</v>
      </c>
      <c r="D8" t="s">
        <v>2</v>
      </c>
      <c r="E8" t="s">
        <v>3</v>
      </c>
      <c r="F8" t="s">
        <v>4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125</v>
      </c>
      <c r="M8" t="s">
        <v>126</v>
      </c>
    </row>
    <row r="9" spans="1:50" ht="27" customHeight="1" x14ac:dyDescent="0.25">
      <c r="C9" t="s">
        <v>5</v>
      </c>
      <c r="D9" t="s">
        <v>8</v>
      </c>
      <c r="E9" s="30">
        <v>1</v>
      </c>
      <c r="F9" s="31">
        <v>43831</v>
      </c>
      <c r="G9">
        <v>10</v>
      </c>
      <c r="H9" s="30">
        <f>E9+2.5</f>
        <v>3.5</v>
      </c>
      <c r="I9">
        <v>5</v>
      </c>
      <c r="J9">
        <f>G9-I9</f>
        <v>5</v>
      </c>
      <c r="K9" s="49">
        <f>(H9-E9)/H9</f>
        <v>0.7142857142857143</v>
      </c>
      <c r="L9">
        <v>5</v>
      </c>
      <c r="M9">
        <v>0</v>
      </c>
    </row>
    <row r="10" spans="1:50" ht="27" customHeight="1" x14ac:dyDescent="0.25">
      <c r="C10" t="s">
        <v>6</v>
      </c>
      <c r="D10" t="s">
        <v>9</v>
      </c>
      <c r="E10" s="30">
        <v>2</v>
      </c>
      <c r="F10" s="31">
        <v>43840</v>
      </c>
      <c r="G10">
        <v>20</v>
      </c>
      <c r="H10" s="30">
        <f>E10+3.5</f>
        <v>5.5</v>
      </c>
      <c r="I10">
        <v>12</v>
      </c>
      <c r="J10">
        <f>G10-I10</f>
        <v>8</v>
      </c>
      <c r="K10" s="49">
        <f>(H10-E10)/H10</f>
        <v>0.63636363636363635</v>
      </c>
      <c r="L10">
        <v>12</v>
      </c>
      <c r="M10">
        <v>0</v>
      </c>
    </row>
    <row r="11" spans="1:50" ht="27" customHeight="1" x14ac:dyDescent="0.25">
      <c r="C11" t="s">
        <v>7</v>
      </c>
      <c r="D11" t="s">
        <v>10</v>
      </c>
      <c r="E11" s="30">
        <v>3</v>
      </c>
      <c r="F11" s="31">
        <v>43881</v>
      </c>
      <c r="G11">
        <v>30</v>
      </c>
      <c r="H11" s="30">
        <f>E11+4.5</f>
        <v>7.5</v>
      </c>
      <c r="I11">
        <v>20</v>
      </c>
      <c r="J11">
        <f>G11-I11</f>
        <v>10</v>
      </c>
      <c r="K11" s="49">
        <f>(H11-E11)/H11</f>
        <v>0.6</v>
      </c>
      <c r="L11">
        <v>7</v>
      </c>
      <c r="M11">
        <v>1</v>
      </c>
    </row>
    <row r="12" spans="1:50" ht="27" customHeight="1" x14ac:dyDescent="0.25">
      <c r="J12">
        <f t="shared" ref="J12:J17" si="0">G12-I12</f>
        <v>0</v>
      </c>
    </row>
    <row r="13" spans="1:50" ht="27" customHeight="1" x14ac:dyDescent="0.25">
      <c r="J13">
        <f t="shared" si="0"/>
        <v>0</v>
      </c>
    </row>
    <row r="14" spans="1:50" ht="27" customHeight="1" x14ac:dyDescent="0.25">
      <c r="J14">
        <f t="shared" si="0"/>
        <v>0</v>
      </c>
    </row>
    <row r="15" spans="1:50" ht="27" customHeight="1" x14ac:dyDescent="0.25">
      <c r="J15">
        <f t="shared" si="0"/>
        <v>0</v>
      </c>
    </row>
    <row r="16" spans="1:50" ht="28.15" customHeight="1" x14ac:dyDescent="0.25">
      <c r="J16">
        <f t="shared" si="0"/>
        <v>0</v>
      </c>
    </row>
    <row r="17" spans="8:10" ht="27" customHeight="1" x14ac:dyDescent="0.25">
      <c r="J17">
        <f t="shared" si="0"/>
        <v>0</v>
      </c>
    </row>
    <row r="21" spans="8:10" x14ac:dyDescent="0.25">
      <c r="H21" t="s">
        <v>123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topLeftCell="A2" zoomScaleNormal="100" workbookViewId="0">
      <selection activeCell="B2" sqref="B1:C1048576"/>
    </sheetView>
  </sheetViews>
  <sheetFormatPr defaultRowHeight="15" x14ac:dyDescent="0.25"/>
  <cols>
    <col min="1" max="1" width="6.7109375" customWidth="1"/>
    <col min="2" max="2" width="20.7109375" customWidth="1"/>
    <col min="3" max="3" width="12" customWidth="1"/>
    <col min="4" max="4" width="6.85546875" hidden="1" customWidth="1"/>
    <col min="5" max="5" width="4.42578125" customWidth="1"/>
    <col min="6" max="6" width="14.28515625" bestFit="1" customWidth="1"/>
    <col min="7" max="7" width="21.140625" bestFit="1" customWidth="1"/>
    <col min="8" max="8" width="16.5703125" bestFit="1" customWidth="1"/>
    <col min="9" max="9" width="18.85546875" bestFit="1" customWidth="1"/>
    <col min="10" max="10" width="18.7109375" bestFit="1" customWidth="1"/>
    <col min="11" max="11" width="16.42578125" bestFit="1" customWidth="1"/>
    <col min="12" max="12" width="11.85546875" bestFit="1" customWidth="1"/>
    <col min="13" max="13" width="15.7109375" bestFit="1" customWidth="1"/>
    <col min="14" max="14" width="11.28515625" bestFit="1" customWidth="1"/>
  </cols>
  <sheetData>
    <row r="1" spans="2:12" hidden="1" x14ac:dyDescent="0.25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</row>
    <row r="2" spans="2:12" x14ac:dyDescent="0.25">
      <c r="F2" s="43"/>
    </row>
    <row r="4" spans="2:12" hidden="1" x14ac:dyDescent="0.25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</row>
    <row r="5" spans="2:12" x14ac:dyDescent="0.25">
      <c r="B5" s="44" t="s">
        <v>148</v>
      </c>
      <c r="C5" s="43">
        <f ca="1">DATE(YEAR(TODAY()),$C$7,DAY(TODAY()))</f>
        <v>44972</v>
      </c>
    </row>
    <row r="6" spans="2:12" ht="23.25" x14ac:dyDescent="0.35">
      <c r="F6" s="18" t="s">
        <v>31</v>
      </c>
      <c r="G6" s="18" t="s">
        <v>32</v>
      </c>
      <c r="H6" s="18" t="s">
        <v>33</v>
      </c>
      <c r="I6" s="18" t="s">
        <v>34</v>
      </c>
      <c r="J6" s="18" t="s">
        <v>35</v>
      </c>
      <c r="K6" s="18" t="s">
        <v>36</v>
      </c>
      <c r="L6" s="18" t="s">
        <v>37</v>
      </c>
    </row>
    <row r="7" spans="2:12" ht="15.75" x14ac:dyDescent="0.25">
      <c r="B7" s="33" t="s">
        <v>145</v>
      </c>
      <c r="C7" s="32">
        <f ca="1">MONTH(TODAY())</f>
        <v>2</v>
      </c>
      <c r="F7" s="19"/>
      <c r="G7" s="19"/>
      <c r="H7" s="19"/>
      <c r="I7" s="19"/>
      <c r="J7" s="19"/>
      <c r="K7" s="19"/>
      <c r="L7" s="19"/>
    </row>
    <row r="8" spans="2:12" ht="15.75" x14ac:dyDescent="0.25">
      <c r="B8" s="34"/>
      <c r="F8" s="20"/>
      <c r="G8" s="20"/>
      <c r="H8" s="20"/>
      <c r="I8" s="20"/>
      <c r="J8" s="20"/>
      <c r="K8" s="20"/>
      <c r="L8" s="20"/>
    </row>
    <row r="9" spans="2:12" ht="15" customHeight="1" x14ac:dyDescent="0.3">
      <c r="B9" s="35" t="s">
        <v>146</v>
      </c>
      <c r="C9" s="43">
        <f ca="1">DATE(YEAR(TODAY()),$C$7,1)</f>
        <v>44958</v>
      </c>
      <c r="F9" s="21" t="str">
        <f ca="1">IF($C$11=F1,1,"")</f>
        <v/>
      </c>
      <c r="G9" s="21" t="str">
        <f t="shared" ref="G9:L9" ca="1" si="0">IF($C$11=G1,1,IF(F9&lt;&gt;"",F9+1,""))</f>
        <v/>
      </c>
      <c r="H9" s="21" t="str">
        <f t="shared" ca="1" si="0"/>
        <v/>
      </c>
      <c r="I9" s="21">
        <f t="shared" ca="1" si="0"/>
        <v>1</v>
      </c>
      <c r="J9" s="21">
        <f ca="1">IF($C$11=J1,1,IF(I9&lt;&gt;"",I9+1,""))</f>
        <v>2</v>
      </c>
      <c r="K9" s="21">
        <f t="shared" ref="K9:L9" ca="1" si="1">IF($C$11=K1,1,IF(J9&lt;&gt;"",J9+1,""))</f>
        <v>3</v>
      </c>
      <c r="L9" s="21">
        <f t="shared" ca="1" si="1"/>
        <v>4</v>
      </c>
    </row>
    <row r="10" spans="2:12" ht="15.75" x14ac:dyDescent="0.25">
      <c r="B10" s="35"/>
      <c r="F10" s="19"/>
      <c r="G10" s="19"/>
      <c r="H10" s="19"/>
      <c r="I10" s="19"/>
      <c r="J10" s="19"/>
      <c r="K10" s="19"/>
      <c r="L10" s="19"/>
    </row>
    <row r="11" spans="2:12" x14ac:dyDescent="0.25">
      <c r="B11" s="36" t="s">
        <v>147</v>
      </c>
      <c r="C11" s="37">
        <f ca="1">WEEKDAY(C9)</f>
        <v>4</v>
      </c>
      <c r="F11" s="20"/>
      <c r="G11" s="20"/>
      <c r="H11" s="20"/>
      <c r="I11" s="20"/>
      <c r="J11" s="20"/>
      <c r="K11" s="20"/>
      <c r="L11" s="20"/>
    </row>
    <row r="12" spans="2:12" ht="18.75" x14ac:dyDescent="0.3">
      <c r="B12" s="36"/>
      <c r="C12" s="37"/>
      <c r="F12" s="21">
        <f ca="1">IF(L9&gt;=31,"",L9+1)</f>
        <v>5</v>
      </c>
      <c r="G12" s="21">
        <f t="shared" ref="G12:L12" ca="1" si="2">IF(F12&gt;=31,"",F12+1)</f>
        <v>6</v>
      </c>
      <c r="H12" s="21">
        <f t="shared" ca="1" si="2"/>
        <v>7</v>
      </c>
      <c r="I12" s="21">
        <f t="shared" ca="1" si="2"/>
        <v>8</v>
      </c>
      <c r="J12" s="21">
        <f t="shared" ca="1" si="2"/>
        <v>9</v>
      </c>
      <c r="K12" s="21">
        <f t="shared" ca="1" si="2"/>
        <v>10</v>
      </c>
      <c r="L12" s="21">
        <f t="shared" ca="1" si="2"/>
        <v>11</v>
      </c>
    </row>
    <row r="13" spans="2:12" ht="16.899999999999999" customHeight="1" x14ac:dyDescent="0.25">
      <c r="F13" s="19"/>
      <c r="G13" s="19"/>
      <c r="H13" s="19"/>
      <c r="I13" s="19"/>
      <c r="J13" s="19"/>
      <c r="K13" s="19"/>
      <c r="L13" s="19"/>
    </row>
    <row r="14" spans="2:12" ht="16.899999999999999" customHeight="1" x14ac:dyDescent="0.25">
      <c r="B14" s="31"/>
      <c r="F14" s="20"/>
      <c r="G14" s="20"/>
      <c r="H14" s="20"/>
      <c r="I14" s="20"/>
      <c r="J14" s="20"/>
      <c r="K14" s="20"/>
      <c r="L14" s="20"/>
    </row>
    <row r="15" spans="2:12" ht="16.899999999999999" customHeight="1" x14ac:dyDescent="0.3">
      <c r="F15" s="21">
        <f ca="1">IF(L12&gt;=31,"",L12+1)</f>
        <v>12</v>
      </c>
      <c r="G15" s="21">
        <f t="shared" ref="G15:L15" ca="1" si="3">IF(F15&gt;=31,"",F15+1)</f>
        <v>13</v>
      </c>
      <c r="H15" s="21">
        <f t="shared" ca="1" si="3"/>
        <v>14</v>
      </c>
      <c r="I15" s="21">
        <f t="shared" ca="1" si="3"/>
        <v>15</v>
      </c>
      <c r="J15" s="21">
        <f t="shared" ca="1" si="3"/>
        <v>16</v>
      </c>
      <c r="K15" s="21">
        <f t="shared" ca="1" si="3"/>
        <v>17</v>
      </c>
      <c r="L15" s="21">
        <f t="shared" ca="1" si="3"/>
        <v>18</v>
      </c>
    </row>
    <row r="16" spans="2:12" ht="16.899999999999999" customHeight="1" x14ac:dyDescent="0.25">
      <c r="F16" s="19"/>
      <c r="G16" s="19"/>
      <c r="H16" s="19"/>
      <c r="I16" s="19"/>
      <c r="J16" s="19"/>
      <c r="K16" s="19"/>
      <c r="L16" s="19"/>
    </row>
    <row r="17" spans="6:12" ht="16.899999999999999" customHeight="1" x14ac:dyDescent="0.25">
      <c r="F17" s="20"/>
      <c r="G17" s="20"/>
      <c r="H17" s="20"/>
      <c r="I17" s="20"/>
      <c r="J17" s="20"/>
      <c r="K17" s="20"/>
      <c r="L17" s="20"/>
    </row>
    <row r="18" spans="6:12" ht="16.899999999999999" customHeight="1" x14ac:dyDescent="0.3">
      <c r="F18" s="21">
        <f ca="1">IF(L15&gt;=31,"",L15+1)</f>
        <v>19</v>
      </c>
      <c r="G18" s="21">
        <f t="shared" ref="G18:L18" ca="1" si="4">IF(F18&gt;=31,"",F18+1)</f>
        <v>20</v>
      </c>
      <c r="H18" s="21">
        <f t="shared" ca="1" si="4"/>
        <v>21</v>
      </c>
      <c r="I18" s="21">
        <f t="shared" ca="1" si="4"/>
        <v>22</v>
      </c>
      <c r="J18" s="21">
        <f t="shared" ca="1" si="4"/>
        <v>23</v>
      </c>
      <c r="K18" s="21">
        <f t="shared" ca="1" si="4"/>
        <v>24</v>
      </c>
      <c r="L18" s="21">
        <f t="shared" ca="1" si="4"/>
        <v>25</v>
      </c>
    </row>
    <row r="19" spans="6:12" ht="16.899999999999999" customHeight="1" x14ac:dyDescent="0.25">
      <c r="F19" s="19"/>
      <c r="G19" s="19"/>
      <c r="H19" s="19"/>
      <c r="I19" s="19"/>
      <c r="J19" s="19"/>
      <c r="K19" s="19"/>
      <c r="L19" s="19"/>
    </row>
    <row r="20" spans="6:12" ht="16.899999999999999" customHeight="1" x14ac:dyDescent="0.25">
      <c r="F20" s="20"/>
      <c r="G20" s="20"/>
      <c r="H20" s="20"/>
      <c r="I20" s="20"/>
      <c r="J20" s="20"/>
      <c r="K20" s="20"/>
      <c r="L20" s="20"/>
    </row>
    <row r="21" spans="6:12" ht="16.899999999999999" customHeight="1" x14ac:dyDescent="0.3">
      <c r="F21" s="21">
        <f ca="1">IF(L18&gt;=31,"",L18+1)</f>
        <v>26</v>
      </c>
      <c r="G21" s="21">
        <f t="shared" ref="G21:L21" ca="1" si="5">IF(F21&gt;=31,"",F21+1)</f>
        <v>27</v>
      </c>
      <c r="H21" s="21">
        <f t="shared" ca="1" si="5"/>
        <v>28</v>
      </c>
      <c r="I21" s="21">
        <f t="shared" ca="1" si="5"/>
        <v>29</v>
      </c>
      <c r="J21" s="21">
        <f t="shared" ca="1" si="5"/>
        <v>30</v>
      </c>
      <c r="K21" s="21">
        <f t="shared" ca="1" si="5"/>
        <v>31</v>
      </c>
      <c r="L21" s="21" t="str">
        <f t="shared" ca="1" si="5"/>
        <v/>
      </c>
    </row>
    <row r="22" spans="6:12" ht="16.899999999999999" customHeight="1" x14ac:dyDescent="0.25">
      <c r="F22" s="19"/>
      <c r="G22" s="19"/>
      <c r="H22" s="19"/>
      <c r="I22" s="19"/>
      <c r="J22" s="19"/>
      <c r="K22" s="19"/>
      <c r="L22" s="19"/>
    </row>
    <row r="23" spans="6:12" x14ac:dyDescent="0.25">
      <c r="F23" s="20"/>
      <c r="G23" s="20"/>
      <c r="H23" s="20"/>
      <c r="I23" s="20"/>
      <c r="J23" s="20"/>
      <c r="K23" s="20"/>
      <c r="L23" s="20"/>
    </row>
    <row r="24" spans="6:12" ht="18.75" x14ac:dyDescent="0.3">
      <c r="F24" s="21" t="str">
        <f ca="1">IF(L21&gt;=31,"",L21+1)</f>
        <v/>
      </c>
      <c r="G24" s="21" t="str">
        <f ca="1">IF(F24&gt;=31,"",F24+1)</f>
        <v/>
      </c>
      <c r="H24" s="21" t="str">
        <f ca="1">IF(G24&gt;=31,"",G24+1)</f>
        <v/>
      </c>
      <c r="I24" s="21" t="str">
        <f t="shared" ref="I24:L24" ca="1" si="6">IF(H24&gt;=31,"",H24+1)</f>
        <v/>
      </c>
      <c r="J24" s="21" t="str">
        <f t="shared" ca="1" si="6"/>
        <v/>
      </c>
      <c r="K24" s="21" t="str">
        <f t="shared" ca="1" si="6"/>
        <v/>
      </c>
      <c r="L24" s="21" t="str">
        <f t="shared" ca="1" si="6"/>
        <v/>
      </c>
    </row>
    <row r="27" spans="6:12" ht="15" customHeight="1" x14ac:dyDescent="0.25"/>
  </sheetData>
  <mergeCells count="2">
    <mergeCell ref="B11:B12"/>
    <mergeCell ref="C11:C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X18"/>
  <sheetViews>
    <sheetView zoomScale="80" zoomScaleNormal="80" workbookViewId="0">
      <selection activeCell="H13" sqref="H13"/>
    </sheetView>
  </sheetViews>
  <sheetFormatPr defaultRowHeight="15" x14ac:dyDescent="0.25"/>
  <cols>
    <col min="4" max="5" width="18.7109375" customWidth="1"/>
    <col min="6" max="6" width="24.5703125" bestFit="1" customWidth="1"/>
    <col min="7" max="7" width="22.42578125" bestFit="1" customWidth="1"/>
    <col min="8" max="8" width="18.7109375" customWidth="1"/>
    <col min="9" max="9" width="29.28515625" customWidth="1"/>
    <col min="10" max="10" width="26.28515625" customWidth="1"/>
    <col min="11" max="11" width="18.5703125" customWidth="1"/>
  </cols>
  <sheetData>
    <row r="2" spans="1:50" ht="4.9000000000000004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ht="23.25" x14ac:dyDescent="0.35">
      <c r="A3" s="7"/>
      <c r="B3" s="7"/>
      <c r="C3" s="8" t="s">
        <v>54</v>
      </c>
      <c r="D3" s="7"/>
      <c r="E3" s="7"/>
      <c r="F3" s="7"/>
      <c r="G3" s="23" t="s">
        <v>128</v>
      </c>
      <c r="H3" s="24">
        <f>COUNTBLANK(D10:I18)</f>
        <v>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ht="4.9000000000000004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7" spans="1:50" x14ac:dyDescent="0.25">
      <c r="J7" s="31"/>
    </row>
    <row r="9" spans="1:50" x14ac:dyDescent="0.25">
      <c r="D9" s="6" t="s">
        <v>1</v>
      </c>
      <c r="E9" s="6" t="s">
        <v>55</v>
      </c>
      <c r="F9" s="6" t="s">
        <v>56</v>
      </c>
      <c r="G9" s="6" t="s">
        <v>57</v>
      </c>
      <c r="H9" s="6" t="s">
        <v>58</v>
      </c>
      <c r="I9" s="6" t="s">
        <v>143</v>
      </c>
      <c r="J9" s="22" t="s">
        <v>59</v>
      </c>
      <c r="K9" s="22" t="s">
        <v>144</v>
      </c>
    </row>
    <row r="10" spans="1:50" x14ac:dyDescent="0.25">
      <c r="D10" s="10" t="s">
        <v>60</v>
      </c>
      <c r="E10" s="10" t="s">
        <v>69</v>
      </c>
      <c r="F10" s="13" t="s">
        <v>70</v>
      </c>
      <c r="G10" s="11" t="s">
        <v>79</v>
      </c>
      <c r="H10" s="10" t="s">
        <v>88</v>
      </c>
      <c r="I10" s="11">
        <v>44241</v>
      </c>
      <c r="J10" s="11">
        <v>44634</v>
      </c>
      <c r="K10" s="10" t="str">
        <f ca="1">IF(TODAY()-J10&gt;J10-I10,"Sim","Não")</f>
        <v>Não</v>
      </c>
    </row>
    <row r="11" spans="1:50" x14ac:dyDescent="0.25">
      <c r="D11" s="9" t="s">
        <v>61</v>
      </c>
      <c r="E11" s="9" t="s">
        <v>69</v>
      </c>
      <c r="F11" s="14" t="s">
        <v>71</v>
      </c>
      <c r="G11" s="12" t="s">
        <v>80</v>
      </c>
      <c r="H11" s="9" t="s">
        <v>88</v>
      </c>
      <c r="I11" s="12">
        <v>44241</v>
      </c>
      <c r="J11" s="12">
        <v>44634</v>
      </c>
      <c r="K11" s="9" t="str">
        <f t="shared" ref="K11:K18" ca="1" si="0">IF(TODAY()-J11&gt;J11-I11,"Sim","Não")</f>
        <v>Não</v>
      </c>
    </row>
    <row r="12" spans="1:50" x14ac:dyDescent="0.25">
      <c r="D12" s="10" t="s">
        <v>62</v>
      </c>
      <c r="E12" s="10" t="s">
        <v>69</v>
      </c>
      <c r="F12" s="13" t="s">
        <v>72</v>
      </c>
      <c r="G12" s="11" t="s">
        <v>81</v>
      </c>
      <c r="H12" s="10" t="s">
        <v>89</v>
      </c>
      <c r="I12" s="11">
        <v>44241</v>
      </c>
      <c r="J12" s="11">
        <v>44634</v>
      </c>
      <c r="K12" s="10" t="str">
        <f t="shared" ca="1" si="0"/>
        <v>Não</v>
      </c>
    </row>
    <row r="13" spans="1:50" x14ac:dyDescent="0.25">
      <c r="D13" s="9" t="s">
        <v>63</v>
      </c>
      <c r="E13" s="9" t="s">
        <v>69</v>
      </c>
      <c r="F13" s="14" t="s">
        <v>73</v>
      </c>
      <c r="G13" s="12" t="s">
        <v>82</v>
      </c>
      <c r="H13" s="9" t="s">
        <v>88</v>
      </c>
      <c r="I13" s="12">
        <v>44241</v>
      </c>
      <c r="J13" s="12">
        <v>44634</v>
      </c>
      <c r="K13" s="9" t="str">
        <f t="shared" ca="1" si="0"/>
        <v>Não</v>
      </c>
    </row>
    <row r="14" spans="1:50" x14ac:dyDescent="0.25">
      <c r="D14" s="10" t="s">
        <v>64</v>
      </c>
      <c r="E14" s="10" t="s">
        <v>69</v>
      </c>
      <c r="F14" s="13" t="s">
        <v>74</v>
      </c>
      <c r="G14" s="11" t="s">
        <v>83</v>
      </c>
      <c r="H14" s="10" t="s">
        <v>88</v>
      </c>
      <c r="I14" s="11">
        <v>44241</v>
      </c>
      <c r="J14" s="11">
        <v>44634</v>
      </c>
      <c r="K14" s="10" t="str">
        <f t="shared" ca="1" si="0"/>
        <v>Não</v>
      </c>
    </row>
    <row r="15" spans="1:50" x14ac:dyDescent="0.25">
      <c r="D15" s="9" t="s">
        <v>65</v>
      </c>
      <c r="E15" s="9" t="s">
        <v>69</v>
      </c>
      <c r="F15" s="14" t="s">
        <v>75</v>
      </c>
      <c r="G15" s="12" t="s">
        <v>84</v>
      </c>
      <c r="H15" s="9" t="s">
        <v>88</v>
      </c>
      <c r="I15" s="12">
        <v>44241</v>
      </c>
      <c r="J15" s="12">
        <v>44634</v>
      </c>
      <c r="K15" s="9" t="str">
        <f t="shared" ca="1" si="0"/>
        <v>Não</v>
      </c>
    </row>
    <row r="16" spans="1:50" x14ac:dyDescent="0.25">
      <c r="D16" s="10" t="s">
        <v>66</v>
      </c>
      <c r="E16" s="10" t="s">
        <v>69</v>
      </c>
      <c r="F16" s="13" t="s">
        <v>76</v>
      </c>
      <c r="G16" s="11" t="s">
        <v>85</v>
      </c>
      <c r="H16" s="10" t="s">
        <v>89</v>
      </c>
      <c r="I16" s="11">
        <v>44241</v>
      </c>
      <c r="J16" s="11">
        <v>44634</v>
      </c>
      <c r="K16" s="10" t="str">
        <f t="shared" ca="1" si="0"/>
        <v>Não</v>
      </c>
    </row>
    <row r="17" spans="4:11" x14ac:dyDescent="0.25">
      <c r="D17" s="9" t="s">
        <v>67</v>
      </c>
      <c r="E17" s="9" t="s">
        <v>69</v>
      </c>
      <c r="F17" s="14" t="s">
        <v>77</v>
      </c>
      <c r="G17" s="12" t="s">
        <v>86</v>
      </c>
      <c r="H17" s="9" t="s">
        <v>89</v>
      </c>
      <c r="I17" s="12">
        <v>44241</v>
      </c>
      <c r="J17" s="12">
        <v>44634</v>
      </c>
      <c r="K17" s="9" t="str">
        <f t="shared" ca="1" si="0"/>
        <v>Não</v>
      </c>
    </row>
    <row r="18" spans="4:11" x14ac:dyDescent="0.25">
      <c r="D18" s="10" t="s">
        <v>68</v>
      </c>
      <c r="E18" s="10" t="s">
        <v>69</v>
      </c>
      <c r="F18" s="13" t="s">
        <v>78</v>
      </c>
      <c r="G18" s="11" t="s">
        <v>87</v>
      </c>
      <c r="H18" s="10" t="s">
        <v>89</v>
      </c>
      <c r="I18" s="11">
        <v>44241</v>
      </c>
      <c r="J18" s="11">
        <v>44634</v>
      </c>
      <c r="K18" s="10" t="str">
        <f t="shared" ca="1" si="0"/>
        <v>Não</v>
      </c>
    </row>
  </sheetData>
  <autoFilter ref="D9:K18" xr:uid="{00000000-0001-0000-0300-000000000000}"/>
  <hyperlinks>
    <hyperlink ref="F10" r:id="rId1" xr:uid="{00000000-0004-0000-0300-000000000000}"/>
    <hyperlink ref="F11" r:id="rId2" xr:uid="{00000000-0004-0000-0300-000001000000}"/>
    <hyperlink ref="F12" r:id="rId3" xr:uid="{00000000-0004-0000-0300-000002000000}"/>
    <hyperlink ref="F13" r:id="rId4" xr:uid="{00000000-0004-0000-0300-000003000000}"/>
    <hyperlink ref="F14" r:id="rId5" xr:uid="{00000000-0004-0000-0300-000004000000}"/>
    <hyperlink ref="F15" r:id="rId6" xr:uid="{00000000-0004-0000-0300-000005000000}"/>
    <hyperlink ref="F16" r:id="rId7" xr:uid="{00000000-0004-0000-0300-000006000000}"/>
    <hyperlink ref="F17" r:id="rId8" xr:uid="{00000000-0004-0000-0300-000007000000}"/>
    <hyperlink ref="F18" r:id="rId9" xr:uid="{00000000-0004-0000-0300-000008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46"/>
  <sheetViews>
    <sheetView topLeftCell="A23" workbookViewId="0">
      <selection activeCell="J24" sqref="J24"/>
    </sheetView>
  </sheetViews>
  <sheetFormatPr defaultRowHeight="15" x14ac:dyDescent="0.25"/>
  <cols>
    <col min="1" max="2" width="11.28515625" customWidth="1"/>
    <col min="3" max="3" width="7.5703125" customWidth="1"/>
    <col min="4" max="4" width="20.42578125" customWidth="1"/>
    <col min="5" max="5" width="7.42578125" customWidth="1"/>
    <col min="6" max="6" width="15.85546875" customWidth="1"/>
    <col min="7" max="7" width="17.7109375" customWidth="1"/>
  </cols>
  <sheetData>
    <row r="3" spans="2:8" x14ac:dyDescent="0.25">
      <c r="D3" t="s">
        <v>16</v>
      </c>
      <c r="E3" t="s">
        <v>17</v>
      </c>
    </row>
    <row r="4" spans="2:8" x14ac:dyDescent="0.25">
      <c r="B4">
        <v>2</v>
      </c>
      <c r="C4">
        <v>1</v>
      </c>
      <c r="D4">
        <f>SUM(B4:C7)</f>
        <v>18</v>
      </c>
      <c r="E4">
        <f>PRODUCT(B4:C7)</f>
        <v>120</v>
      </c>
    </row>
    <row r="5" spans="2:8" x14ac:dyDescent="0.25">
      <c r="B5">
        <v>3</v>
      </c>
      <c r="C5">
        <v>1</v>
      </c>
    </row>
    <row r="6" spans="2:8" x14ac:dyDescent="0.25">
      <c r="B6">
        <v>4</v>
      </c>
      <c r="C6">
        <v>1</v>
      </c>
    </row>
    <row r="7" spans="2:8" x14ac:dyDescent="0.25">
      <c r="B7">
        <v>5</v>
      </c>
      <c r="C7">
        <v>1</v>
      </c>
    </row>
    <row r="9" spans="2:8" ht="41.45" customHeight="1" x14ac:dyDescent="0.25">
      <c r="C9" s="1" t="s">
        <v>18</v>
      </c>
      <c r="D9">
        <f>SUM(Geral!G9:G11)</f>
        <v>60</v>
      </c>
      <c r="E9">
        <f>PRODUCT(Geral!G9:G11)</f>
        <v>6000</v>
      </c>
    </row>
    <row r="12" spans="2:8" x14ac:dyDescent="0.25">
      <c r="C12" t="s">
        <v>19</v>
      </c>
    </row>
    <row r="13" spans="2:8" x14ac:dyDescent="0.25">
      <c r="C13" s="2" t="s">
        <v>24</v>
      </c>
      <c r="D13" s="3">
        <v>0.8</v>
      </c>
      <c r="E13" s="3">
        <v>0.2</v>
      </c>
    </row>
    <row r="14" spans="2:8" x14ac:dyDescent="0.25">
      <c r="C14" s="4" t="s">
        <v>20</v>
      </c>
      <c r="D14" s="38" t="s">
        <v>21</v>
      </c>
      <c r="E14" s="39"/>
      <c r="F14" s="4" t="s">
        <v>22</v>
      </c>
      <c r="G14" s="4" t="s">
        <v>23</v>
      </c>
      <c r="H14" s="5"/>
    </row>
    <row r="15" spans="2:8" x14ac:dyDescent="0.25">
      <c r="D15" s="2" t="s">
        <v>25</v>
      </c>
      <c r="E15" s="2" t="s">
        <v>26</v>
      </c>
    </row>
    <row r="16" spans="2:8" x14ac:dyDescent="0.25">
      <c r="C16" t="s">
        <v>27</v>
      </c>
      <c r="D16">
        <v>7</v>
      </c>
      <c r="E16">
        <v>9</v>
      </c>
      <c r="F16">
        <f>AVERAGE(D16:E16)</f>
        <v>8</v>
      </c>
      <c r="G16">
        <f>AVERAGE(D16*$D$13+E16*$E$13)</f>
        <v>7.4</v>
      </c>
    </row>
    <row r="17" spans="1:7" x14ac:dyDescent="0.25">
      <c r="C17" t="s">
        <v>28</v>
      </c>
      <c r="D17">
        <v>9</v>
      </c>
      <c r="E17">
        <v>8</v>
      </c>
      <c r="F17">
        <f t="shared" ref="F17:F19" si="0">AVERAGE(D17:E17)</f>
        <v>8.5</v>
      </c>
      <c r="G17">
        <f>AVERAGE(D17*$D$13+E17*$E$13)</f>
        <v>8.8000000000000007</v>
      </c>
    </row>
    <row r="18" spans="1:7" x14ac:dyDescent="0.25">
      <c r="C18" t="s">
        <v>29</v>
      </c>
      <c r="D18">
        <v>8</v>
      </c>
      <c r="E18">
        <v>5</v>
      </c>
      <c r="F18">
        <f t="shared" si="0"/>
        <v>6.5</v>
      </c>
      <c r="G18">
        <f>AVERAGE(D18*$D$13+E18*$E$13)</f>
        <v>7.4</v>
      </c>
    </row>
    <row r="19" spans="1:7" x14ac:dyDescent="0.25">
      <c r="C19" t="s">
        <v>30</v>
      </c>
      <c r="D19">
        <v>10</v>
      </c>
      <c r="E19">
        <v>7</v>
      </c>
      <c r="F19">
        <f t="shared" si="0"/>
        <v>8.5</v>
      </c>
      <c r="G19">
        <f>AVERAGE(D19*$D$13+E19*$E$13)</f>
        <v>9.4</v>
      </c>
    </row>
    <row r="25" spans="1:7" x14ac:dyDescent="0.25">
      <c r="A25" s="40" t="s">
        <v>90</v>
      </c>
      <c r="B25" s="40"/>
      <c r="D25" s="17" t="s">
        <v>97</v>
      </c>
      <c r="F25" s="40" t="s">
        <v>104</v>
      </c>
      <c r="G25" s="41"/>
    </row>
    <row r="26" spans="1:7" x14ac:dyDescent="0.25">
      <c r="A26" s="15" t="s">
        <v>0</v>
      </c>
      <c r="B26" s="15" t="s">
        <v>91</v>
      </c>
      <c r="D26" s="48" t="s">
        <v>149</v>
      </c>
      <c r="F26" s="15" t="s">
        <v>105</v>
      </c>
      <c r="G26" s="15" t="s">
        <v>106</v>
      </c>
    </row>
    <row r="27" spans="1:7" x14ac:dyDescent="0.25">
      <c r="A27" s="15" t="s">
        <v>5</v>
      </c>
      <c r="B27" s="16">
        <v>1</v>
      </c>
      <c r="D27" s="15" t="s">
        <v>8</v>
      </c>
      <c r="F27" s="15" t="s">
        <v>107</v>
      </c>
      <c r="G27" s="15"/>
    </row>
    <row r="28" spans="1:7" x14ac:dyDescent="0.25">
      <c r="A28" s="15" t="s">
        <v>6</v>
      </c>
      <c r="B28" s="16">
        <v>2</v>
      </c>
      <c r="D28" s="15" t="s">
        <v>9</v>
      </c>
      <c r="F28" s="15" t="s">
        <v>108</v>
      </c>
      <c r="G28" s="15"/>
    </row>
    <row r="29" spans="1:7" x14ac:dyDescent="0.25">
      <c r="A29" s="15" t="s">
        <v>7</v>
      </c>
      <c r="B29" s="16">
        <v>3</v>
      </c>
      <c r="D29" s="15" t="s">
        <v>10</v>
      </c>
      <c r="F29" s="15" t="s">
        <v>109</v>
      </c>
      <c r="G29" s="15"/>
    </row>
    <row r="30" spans="1:7" x14ac:dyDescent="0.25">
      <c r="A30" s="15" t="s">
        <v>38</v>
      </c>
      <c r="B30" s="16">
        <v>4</v>
      </c>
      <c r="D30" s="15" t="s">
        <v>39</v>
      </c>
      <c r="F30" s="15" t="s">
        <v>110</v>
      </c>
      <c r="G30" s="15"/>
    </row>
    <row r="31" spans="1:7" x14ac:dyDescent="0.25">
      <c r="A31" s="15" t="s">
        <v>40</v>
      </c>
      <c r="B31" s="16">
        <v>5</v>
      </c>
      <c r="D31" s="15" t="s">
        <v>41</v>
      </c>
      <c r="F31" s="15" t="s">
        <v>111</v>
      </c>
      <c r="G31" s="15"/>
    </row>
    <row r="32" spans="1:7" x14ac:dyDescent="0.25">
      <c r="A32" s="15" t="s">
        <v>42</v>
      </c>
      <c r="B32" s="16">
        <v>6</v>
      </c>
      <c r="D32" s="15" t="s">
        <v>43</v>
      </c>
      <c r="F32" s="15" t="s">
        <v>112</v>
      </c>
      <c r="G32" s="15"/>
    </row>
    <row r="33" spans="1:8" x14ac:dyDescent="0.25">
      <c r="A33" s="15" t="s">
        <v>44</v>
      </c>
      <c r="B33" s="16">
        <v>7</v>
      </c>
      <c r="D33" s="15" t="s">
        <v>45</v>
      </c>
      <c r="F33" s="15" t="s">
        <v>113</v>
      </c>
      <c r="G33" s="15"/>
    </row>
    <row r="34" spans="1:8" x14ac:dyDescent="0.25">
      <c r="A34" s="15" t="s">
        <v>46</v>
      </c>
      <c r="B34" s="16">
        <v>8</v>
      </c>
      <c r="D34" s="15" t="s">
        <v>47</v>
      </c>
      <c r="F34" s="15" t="s">
        <v>114</v>
      </c>
      <c r="G34" s="15"/>
    </row>
    <row r="35" spans="1:8" x14ac:dyDescent="0.25">
      <c r="A35" s="15" t="s">
        <v>48</v>
      </c>
      <c r="B35" s="16">
        <v>9</v>
      </c>
      <c r="D35" s="15" t="s">
        <v>49</v>
      </c>
      <c r="F35" s="15" t="s">
        <v>115</v>
      </c>
      <c r="G35" s="15"/>
    </row>
    <row r="36" spans="1:8" x14ac:dyDescent="0.25">
      <c r="A36" s="15" t="s">
        <v>50</v>
      </c>
      <c r="B36" s="16">
        <v>10</v>
      </c>
      <c r="D36" s="15" t="s">
        <v>51</v>
      </c>
      <c r="F36" s="15" t="s">
        <v>116</v>
      </c>
      <c r="G36" s="15"/>
    </row>
    <row r="37" spans="1:8" x14ac:dyDescent="0.25">
      <c r="A37" s="15" t="s">
        <v>52</v>
      </c>
      <c r="B37" s="16">
        <v>11</v>
      </c>
      <c r="D37" s="15" t="s">
        <v>53</v>
      </c>
      <c r="F37" s="15" t="s">
        <v>117</v>
      </c>
      <c r="G37" s="15"/>
    </row>
    <row r="38" spans="1:8" x14ac:dyDescent="0.25">
      <c r="A38" s="15" t="s">
        <v>92</v>
      </c>
      <c r="B38" s="16">
        <v>12</v>
      </c>
      <c r="D38" s="15" t="s">
        <v>98</v>
      </c>
      <c r="F38" s="15" t="s">
        <v>118</v>
      </c>
      <c r="G38" s="15"/>
    </row>
    <row r="39" spans="1:8" x14ac:dyDescent="0.25">
      <c r="A39" s="15" t="s">
        <v>93</v>
      </c>
      <c r="B39" s="16">
        <v>13</v>
      </c>
      <c r="D39" s="15" t="s">
        <v>99</v>
      </c>
      <c r="F39" s="15" t="s">
        <v>119</v>
      </c>
      <c r="G39" s="15"/>
    </row>
    <row r="40" spans="1:8" x14ac:dyDescent="0.25">
      <c r="A40" s="15" t="s">
        <v>94</v>
      </c>
      <c r="B40" s="16">
        <v>14</v>
      </c>
      <c r="D40" s="15" t="s">
        <v>100</v>
      </c>
      <c r="F40" s="15" t="s">
        <v>120</v>
      </c>
      <c r="G40" s="15"/>
    </row>
    <row r="41" spans="1:8" x14ac:dyDescent="0.25">
      <c r="A41" s="15" t="s">
        <v>95</v>
      </c>
      <c r="B41" s="16">
        <v>15</v>
      </c>
      <c r="D41" s="15" t="s">
        <v>101</v>
      </c>
      <c r="F41" s="15" t="s">
        <v>121</v>
      </c>
      <c r="G41" s="15"/>
    </row>
    <row r="42" spans="1:8" x14ac:dyDescent="0.25">
      <c r="A42" s="15" t="s">
        <v>96</v>
      </c>
      <c r="B42" s="16">
        <v>16</v>
      </c>
      <c r="D42" s="15" t="s">
        <v>102</v>
      </c>
      <c r="F42" s="15" t="s">
        <v>122</v>
      </c>
      <c r="G42" s="15"/>
    </row>
    <row r="43" spans="1:8" x14ac:dyDescent="0.25">
      <c r="A43" s="47"/>
      <c r="B43" s="45"/>
      <c r="C43" s="46"/>
      <c r="D43" s="15" t="s">
        <v>103</v>
      </c>
      <c r="E43" s="46"/>
      <c r="F43" s="46"/>
      <c r="G43" s="46"/>
      <c r="H43" s="46"/>
    </row>
    <row r="44" spans="1:8" x14ac:dyDescent="0.25">
      <c r="A44" s="46"/>
      <c r="B44" s="45"/>
      <c r="C44" s="46"/>
      <c r="D44" s="46"/>
      <c r="E44" s="46"/>
      <c r="F44" s="46"/>
      <c r="G44" s="46"/>
      <c r="H44" s="46"/>
    </row>
    <row r="45" spans="1:8" x14ac:dyDescent="0.25">
      <c r="A45" s="46"/>
      <c r="B45" s="45"/>
      <c r="C45" s="46"/>
      <c r="D45" s="46"/>
      <c r="E45" s="46"/>
      <c r="F45" s="46"/>
      <c r="G45" s="46"/>
    </row>
    <row r="46" spans="1:8" x14ac:dyDescent="0.25">
      <c r="A46" s="46"/>
      <c r="B46" s="45"/>
      <c r="C46" s="46"/>
      <c r="D46" s="46"/>
      <c r="E46" s="46"/>
      <c r="F46" s="46"/>
      <c r="G46" s="46"/>
    </row>
  </sheetData>
  <autoFilter ref="A26:G26" xr:uid="{00000000-0001-0000-0400-000000000000}"/>
  <mergeCells count="3">
    <mergeCell ref="D14:E14"/>
    <mergeCell ref="A25:B25"/>
    <mergeCell ref="F25:G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AF17-3F49-4E76-B854-0A36E65B399F}">
  <dimension ref="B2:J8"/>
  <sheetViews>
    <sheetView workbookViewId="0">
      <selection activeCell="H10" sqref="H10"/>
    </sheetView>
  </sheetViews>
  <sheetFormatPr defaultRowHeight="15" x14ac:dyDescent="0.25"/>
  <cols>
    <col min="2" max="2" width="9.85546875" bestFit="1" customWidth="1"/>
    <col min="3" max="3" width="15.5703125" bestFit="1" customWidth="1"/>
    <col min="4" max="4" width="16.7109375" customWidth="1"/>
    <col min="7" max="8" width="11.42578125" customWidth="1"/>
    <col min="9" max="10" width="9.7109375" customWidth="1"/>
  </cols>
  <sheetData>
    <row r="2" spans="2:10" x14ac:dyDescent="0.25">
      <c r="B2" s="2" t="s">
        <v>129</v>
      </c>
      <c r="C2" s="2" t="s">
        <v>130</v>
      </c>
      <c r="D2" s="2" t="s">
        <v>136</v>
      </c>
      <c r="G2" s="42" t="s">
        <v>139</v>
      </c>
      <c r="H2" s="42"/>
      <c r="I2" s="2" t="s">
        <v>137</v>
      </c>
      <c r="J2" s="2" t="s">
        <v>138</v>
      </c>
    </row>
    <row r="3" spans="2:10" x14ac:dyDescent="0.25">
      <c r="B3" t="s">
        <v>27</v>
      </c>
      <c r="C3" s="29">
        <v>100</v>
      </c>
      <c r="D3">
        <f>IF(C3&lt;100,0,IF(C3&lt;200,500,750))</f>
        <v>500</v>
      </c>
      <c r="G3" t="s">
        <v>140</v>
      </c>
      <c r="H3" s="30">
        <v>0</v>
      </c>
      <c r="I3">
        <v>70</v>
      </c>
      <c r="J3">
        <v>400</v>
      </c>
    </row>
    <row r="4" spans="2:10" x14ac:dyDescent="0.25">
      <c r="B4" t="s">
        <v>131</v>
      </c>
      <c r="C4" s="29">
        <v>175</v>
      </c>
      <c r="D4">
        <f t="shared" ref="D4:D8" si="0">IF(C4&lt;100,0,IF(C4&lt;200,500,750))</f>
        <v>500</v>
      </c>
      <c r="G4" t="s">
        <v>141</v>
      </c>
      <c r="H4" s="30">
        <v>500</v>
      </c>
    </row>
    <row r="5" spans="2:10" x14ac:dyDescent="0.25">
      <c r="B5" t="s">
        <v>132</v>
      </c>
      <c r="C5" s="29">
        <v>300</v>
      </c>
      <c r="D5">
        <f t="shared" si="0"/>
        <v>750</v>
      </c>
      <c r="G5" t="s">
        <v>142</v>
      </c>
      <c r="H5" s="30">
        <v>750</v>
      </c>
    </row>
    <row r="6" spans="2:10" x14ac:dyDescent="0.25">
      <c r="B6" t="s">
        <v>133</v>
      </c>
      <c r="C6" s="29">
        <v>26</v>
      </c>
      <c r="D6">
        <f t="shared" si="0"/>
        <v>0</v>
      </c>
    </row>
    <row r="7" spans="2:10" x14ac:dyDescent="0.25">
      <c r="B7" t="s">
        <v>134</v>
      </c>
      <c r="C7" s="29">
        <v>55</v>
      </c>
      <c r="D7">
        <f t="shared" si="0"/>
        <v>0</v>
      </c>
    </row>
    <row r="8" spans="2:10" x14ac:dyDescent="0.25">
      <c r="B8" t="s">
        <v>135</v>
      </c>
      <c r="C8" s="29">
        <v>79</v>
      </c>
      <c r="D8">
        <f t="shared" si="0"/>
        <v>0</v>
      </c>
    </row>
  </sheetData>
  <mergeCells count="1">
    <mergeCell ref="G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Menu</vt:lpstr>
      <vt:lpstr>Geral</vt:lpstr>
      <vt:lpstr>Calendário</vt:lpstr>
      <vt:lpstr>Clientes</vt:lpstr>
      <vt:lpstr>Cálculos</vt:lpstr>
      <vt:lpstr>Função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Eduardo Belarmino Gimenes</cp:lastModifiedBy>
  <dcterms:created xsi:type="dcterms:W3CDTF">2022-05-18T17:37:18Z</dcterms:created>
  <dcterms:modified xsi:type="dcterms:W3CDTF">2023-02-15T21:05:19Z</dcterms:modified>
</cp:coreProperties>
</file>