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2-COLLEGE-\YR4_TERM-4\Prin of Accounting I\WEEK 8\"/>
    </mc:Choice>
  </mc:AlternateContent>
  <xr:revisionPtr revIDLastSave="0" documentId="13_ncr:1_{F957D172-BB2C-42A8-B945-DC61D5AF10DE}" xr6:coauthVersionLast="47" xr6:coauthVersionMax="47" xr10:uidLastSave="{00000000-0000-0000-0000-000000000000}"/>
  <bookViews>
    <workbookView xWindow="-120" yWindow="-120" windowWidth="29040" windowHeight="16440" activeTab="13" xr2:uid="{00000000-000D-0000-FFFF-FFFF00000000}"/>
  </bookViews>
  <sheets>
    <sheet name="EX 1" sheetId="1" r:id="rId1"/>
    <sheet name="EX 4" sheetId="2" r:id="rId2"/>
    <sheet name="EX 6" sheetId="3" r:id="rId3"/>
    <sheet name="EX 9" sheetId="4" r:id="rId4"/>
    <sheet name="EX 14" sheetId="5" r:id="rId5"/>
    <sheet name="PS 1 a" sheetId="6" r:id="rId6"/>
    <sheet name="PS 1 b" sheetId="9" r:id="rId7"/>
    <sheet name="PS 1 c" sheetId="10" r:id="rId8"/>
    <sheet name="PS 3 a" sheetId="7" r:id="rId9"/>
    <sheet name="PS 3 b" sheetId="11" r:id="rId10"/>
    <sheet name="PS 3 c d" sheetId="12" r:id="rId11"/>
    <sheet name="PS 5 a" sheetId="8" r:id="rId12"/>
    <sheet name="PS 5 b" sheetId="13" r:id="rId13"/>
    <sheet name="PS 5 c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4" l="1"/>
  <c r="E3" i="14"/>
  <c r="D5" i="13"/>
  <c r="D4" i="13"/>
  <c r="D8" i="8"/>
  <c r="D3" i="8"/>
  <c r="E7" i="12"/>
  <c r="D5" i="12"/>
  <c r="E12" i="11"/>
  <c r="E11" i="11"/>
  <c r="E10" i="11"/>
  <c r="E7" i="11"/>
  <c r="M11" i="7"/>
  <c r="L11" i="7"/>
  <c r="K11" i="7"/>
  <c r="J11" i="7"/>
  <c r="I11" i="7"/>
  <c r="H11" i="7"/>
  <c r="G11" i="7"/>
  <c r="F11" i="7"/>
  <c r="E11" i="7"/>
  <c r="D11" i="7"/>
  <c r="C9" i="10"/>
  <c r="C5" i="10"/>
  <c r="C6" i="10"/>
  <c r="F6" i="9"/>
  <c r="E5" i="9"/>
  <c r="F3" i="9"/>
  <c r="E2" i="9"/>
  <c r="E21" i="6"/>
  <c r="E20" i="6"/>
  <c r="E14" i="6"/>
  <c r="E4" i="6"/>
  <c r="E3" i="6"/>
  <c r="D8" i="2"/>
  <c r="D5" i="2"/>
  <c r="D2" i="2"/>
  <c r="E6" i="5"/>
  <c r="D5" i="5"/>
  <c r="E3" i="5"/>
  <c r="D2" i="5"/>
  <c r="E12" i="4"/>
  <c r="E10" i="4"/>
  <c r="E6" i="4"/>
  <c r="E4" i="4"/>
  <c r="E3" i="4"/>
  <c r="E2" i="4"/>
  <c r="E9" i="2"/>
  <c r="E6" i="2"/>
  <c r="E3" i="2"/>
  <c r="D22" i="1"/>
  <c r="D17" i="1"/>
  <c r="C11" i="1"/>
  <c r="C9" i="1"/>
</calcChain>
</file>

<file path=xl/sharedStrings.xml><?xml version="1.0" encoding="utf-8"?>
<sst xmlns="http://schemas.openxmlformats.org/spreadsheetml/2006/main" count="141" uniqueCount="84">
  <si>
    <t>Cash</t>
  </si>
  <si>
    <t>Notes Payable</t>
  </si>
  <si>
    <t xml:space="preserve">Cash </t>
  </si>
  <si>
    <t>Interest Expense</t>
  </si>
  <si>
    <t>Interest Payable</t>
  </si>
  <si>
    <t>Nov. 30</t>
  </si>
  <si>
    <t>Unearned Subscription Revenue</t>
  </si>
  <si>
    <t>Subscription Revenue</t>
  </si>
  <si>
    <t>Mar. 31</t>
  </si>
  <si>
    <t>Dec. 31</t>
  </si>
  <si>
    <t>a</t>
  </si>
  <si>
    <t>b</t>
  </si>
  <si>
    <t>c</t>
  </si>
  <si>
    <t xml:space="preserve">Since a contingency is not likely to occur there is no need for it to be accounted for. </t>
  </si>
  <si>
    <t xml:space="preserve">Since the contingency is likely to happen and can be estimated this amount should be accounted for as a liability. This would be recorded as follows. </t>
  </si>
  <si>
    <t>Lawsuit Liability</t>
  </si>
  <si>
    <t>Lawsuit Loss</t>
  </si>
  <si>
    <t xml:space="preserve">Since the conitngency is "possible" but not likely then it does not need to be accounted for in the reocords but should be noted in financial statements. </t>
  </si>
  <si>
    <t>Regular</t>
  </si>
  <si>
    <t>Overtime</t>
  </si>
  <si>
    <t>Gross Earnings</t>
  </si>
  <si>
    <t>FICA taxes</t>
  </si>
  <si>
    <t>Federal Income Taxes</t>
  </si>
  <si>
    <t>State Income Taxes</t>
  </si>
  <si>
    <t>Net Pay</t>
  </si>
  <si>
    <t>A</t>
  </si>
  <si>
    <t>B</t>
  </si>
  <si>
    <t>Salaries and Wages Expense</t>
  </si>
  <si>
    <t>FICA Taxes Payable</t>
  </si>
  <si>
    <t>Federal Income Taxes Payable</t>
  </si>
  <si>
    <t>State Income Taxes Payable</t>
  </si>
  <si>
    <t>Health Insurance Payable</t>
  </si>
  <si>
    <t>Salaries and Wages Payable</t>
  </si>
  <si>
    <t>Vacation Benefits Expense</t>
  </si>
  <si>
    <t>Vacation Benefits Payable</t>
  </si>
  <si>
    <t>Pension Expense</t>
  </si>
  <si>
    <t>Pension Liability</t>
  </si>
  <si>
    <t>Jan. 5</t>
  </si>
  <si>
    <t>Sales Revenue</t>
  </si>
  <si>
    <t>Sales Taxes Payable</t>
  </si>
  <si>
    <t>Unearned Service Revenue</t>
  </si>
  <si>
    <t>Service Revenue</t>
  </si>
  <si>
    <t>Accounts Receivable</t>
  </si>
  <si>
    <t>Jan. 31</t>
  </si>
  <si>
    <t xml:space="preserve">Interest Expense </t>
  </si>
  <si>
    <t>Warranty Expense</t>
  </si>
  <si>
    <t>Warranty Liability</t>
  </si>
  <si>
    <t>Current Liabilities</t>
  </si>
  <si>
    <t>Accounts Payable</t>
  </si>
  <si>
    <t>Total Current Liabilities</t>
  </si>
  <si>
    <t>Earnings</t>
  </si>
  <si>
    <t>Deductions</t>
  </si>
  <si>
    <t>Employee</t>
  </si>
  <si>
    <t>Hours</t>
  </si>
  <si>
    <t>FICA</t>
  </si>
  <si>
    <t>Federal Income Tax</t>
  </si>
  <si>
    <t>State Income Tax</t>
  </si>
  <si>
    <t>United Fund</t>
  </si>
  <si>
    <t>Total</t>
  </si>
  <si>
    <t>Ben Abel</t>
  </si>
  <si>
    <t>Rita Hager</t>
  </si>
  <si>
    <t>Jack Never</t>
  </si>
  <si>
    <t>Sue Perez</t>
  </si>
  <si>
    <t>Totals</t>
  </si>
  <si>
    <t>Employees</t>
  </si>
  <si>
    <t>Gross Pay</t>
  </si>
  <si>
    <t>Week Ending March 15, 2020</t>
  </si>
  <si>
    <t>Payroll Register</t>
  </si>
  <si>
    <t>Mar. 15</t>
  </si>
  <si>
    <t>Federal Income Tax Payable</t>
  </si>
  <si>
    <t>United Fund Contributions Payable</t>
  </si>
  <si>
    <t xml:space="preserve">Payroll Tax Expense </t>
  </si>
  <si>
    <t>Federal Unemployment Taxes Payable</t>
  </si>
  <si>
    <t>State Unemployment Taxes Payable</t>
  </si>
  <si>
    <t xml:space="preserve">Mar. 16 </t>
  </si>
  <si>
    <t>Payroll Tax Expense</t>
  </si>
  <si>
    <t>State Unemployement Taxes Payable</t>
  </si>
  <si>
    <t>Wages, Tips, Other Compensation</t>
  </si>
  <si>
    <t>Federal Income Tax Witheld</t>
  </si>
  <si>
    <t>State Income Tax Witheld</t>
  </si>
  <si>
    <t>FICA Wages</t>
  </si>
  <si>
    <t>FICA Tax Witheld</t>
  </si>
  <si>
    <t>Maria Sandoval</t>
  </si>
  <si>
    <t>Jennifer Mingenback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</si>
</sst>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5" fontId="3" fillId="4" borderId="0" xfId="3" applyNumberFormat="1" applyAlignment="1">
      <alignment horizontal="center"/>
    </xf>
    <xf numFmtId="0" fontId="3" fillId="4" borderId="0" xfId="3" applyAlignment="1">
      <alignment horizontal="center"/>
    </xf>
    <xf numFmtId="0" fontId="1" fillId="2" borderId="0" xfId="1"/>
    <xf numFmtId="0" fontId="2" fillId="3" borderId="0" xfId="2"/>
    <xf numFmtId="0" fontId="4" fillId="5" borderId="1" xfId="4"/>
    <xf numFmtId="0" fontId="3" fillId="4" borderId="0" xfId="3"/>
    <xf numFmtId="0" fontId="0" fillId="0" borderId="0" xfId="0" applyAlignment="1">
      <alignment wrapText="1"/>
    </xf>
    <xf numFmtId="0" fontId="0" fillId="0" borderId="0" xfId="0" applyAlignment="1"/>
    <xf numFmtId="0" fontId="1" fillId="2" borderId="0" xfId="1" applyAlignment="1">
      <alignment wrapText="1"/>
    </xf>
    <xf numFmtId="0" fontId="2" fillId="3" borderId="0" xfId="2" applyAlignment="1">
      <alignment wrapText="1"/>
    </xf>
    <xf numFmtId="0" fontId="5" fillId="0" borderId="0" xfId="0" applyFont="1"/>
    <xf numFmtId="0" fontId="6" fillId="0" borderId="0" xfId="0" applyFont="1"/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3" fillId="4" borderId="0" xfId="3" applyAlignment="1">
      <alignment horizontal="center"/>
    </xf>
    <xf numFmtId="0" fontId="5" fillId="0" borderId="0" xfId="0" applyFont="1" applyAlignment="1">
      <alignment horizontal="center"/>
    </xf>
    <xf numFmtId="0" fontId="4" fillId="5" borderId="1" xfId="4" applyAlignment="1">
      <alignment horizontal="center"/>
    </xf>
    <xf numFmtId="0" fontId="3" fillId="4" borderId="0" xfId="3" applyAlignment="1">
      <alignment horizontal="center" wrapText="1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7" fillId="0" borderId="0" xfId="0" applyFont="1" applyAlignment="1">
      <alignment horizontal="center"/>
    </xf>
    <xf numFmtId="0" fontId="3" fillId="4" borderId="0" xfId="3" applyAlignment="1">
      <alignment wrapText="1"/>
    </xf>
    <xf numFmtId="0" fontId="3" fillId="4" borderId="0" xfId="3" applyAlignment="1"/>
    <xf numFmtId="0" fontId="4" fillId="5" borderId="1" xfId="4" applyAlignment="1"/>
    <xf numFmtId="0" fontId="1" fillId="2" borderId="0" xfId="1" applyAlignment="1"/>
    <xf numFmtId="0" fontId="2" fillId="3" borderId="0" xfId="2" applyAlignment="1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2"/>
  <sheetViews>
    <sheetView workbookViewId="0">
      <selection activeCell="I11" sqref="I11"/>
    </sheetView>
  </sheetViews>
  <sheetFormatPr defaultRowHeight="15" x14ac:dyDescent="0.25"/>
  <cols>
    <col min="2" max="2" width="18.7109375" customWidth="1"/>
  </cols>
  <sheetData>
    <row r="2" spans="2:4" x14ac:dyDescent="0.25">
      <c r="B2" s="3">
        <v>44013</v>
      </c>
      <c r="C2" s="4"/>
      <c r="D2" s="4"/>
    </row>
    <row r="3" spans="2:4" x14ac:dyDescent="0.25">
      <c r="B3" s="5" t="s">
        <v>0</v>
      </c>
      <c r="C3" s="7">
        <v>50000</v>
      </c>
      <c r="D3" s="7"/>
    </row>
    <row r="4" spans="2:4" x14ac:dyDescent="0.25">
      <c r="B4" s="6" t="s">
        <v>1</v>
      </c>
      <c r="C4" s="7"/>
      <c r="D4" s="7">
        <v>50000</v>
      </c>
    </row>
    <row r="5" spans="2:4" x14ac:dyDescent="0.25">
      <c r="B5" s="3">
        <v>44136</v>
      </c>
      <c r="C5" s="4"/>
      <c r="D5" s="4"/>
    </row>
    <row r="6" spans="2:4" x14ac:dyDescent="0.25">
      <c r="B6" s="5" t="s">
        <v>2</v>
      </c>
      <c r="C6" s="7">
        <v>60000</v>
      </c>
      <c r="D6" s="7"/>
    </row>
    <row r="7" spans="2:4" x14ac:dyDescent="0.25">
      <c r="B7" s="6" t="s">
        <v>1</v>
      </c>
      <c r="C7" s="7"/>
      <c r="D7" s="7">
        <v>60000</v>
      </c>
    </row>
    <row r="8" spans="2:4" x14ac:dyDescent="0.25">
      <c r="B8" s="3">
        <v>44196</v>
      </c>
      <c r="C8" s="4"/>
      <c r="D8" s="4"/>
    </row>
    <row r="9" spans="2:4" x14ac:dyDescent="0.25">
      <c r="B9" s="5" t="s">
        <v>3</v>
      </c>
      <c r="C9" s="7">
        <f>C3*0.08*(6/12)</f>
        <v>2000</v>
      </c>
      <c r="D9" s="7"/>
    </row>
    <row r="10" spans="2:4" x14ac:dyDescent="0.25">
      <c r="B10" s="6" t="s">
        <v>4</v>
      </c>
      <c r="C10" s="7"/>
      <c r="D10" s="7">
        <v>2000</v>
      </c>
    </row>
    <row r="11" spans="2:4" x14ac:dyDescent="0.25">
      <c r="B11" s="5" t="s">
        <v>3</v>
      </c>
      <c r="C11" s="7">
        <f>C6*0.06*(2/12)</f>
        <v>600</v>
      </c>
      <c r="D11" s="7"/>
    </row>
    <row r="12" spans="2:4" x14ac:dyDescent="0.25">
      <c r="B12" s="6" t="s">
        <v>4</v>
      </c>
      <c r="C12" s="7"/>
      <c r="D12" s="7">
        <v>600</v>
      </c>
    </row>
    <row r="13" spans="2:4" x14ac:dyDescent="0.25">
      <c r="B13" s="3">
        <v>44228</v>
      </c>
      <c r="C13" s="4"/>
      <c r="D13" s="4"/>
    </row>
    <row r="14" spans="2:4" x14ac:dyDescent="0.25">
      <c r="B14" s="5" t="s">
        <v>1</v>
      </c>
      <c r="C14" s="7">
        <v>60000</v>
      </c>
      <c r="D14" s="7"/>
    </row>
    <row r="15" spans="2:4" x14ac:dyDescent="0.25">
      <c r="B15" s="5" t="s">
        <v>4</v>
      </c>
      <c r="C15" s="7">
        <v>600</v>
      </c>
      <c r="D15" s="7"/>
    </row>
    <row r="16" spans="2:4" x14ac:dyDescent="0.25">
      <c r="B16" s="5" t="s">
        <v>3</v>
      </c>
      <c r="C16" s="7">
        <v>300</v>
      </c>
      <c r="D16" s="7"/>
    </row>
    <row r="17" spans="2:4" x14ac:dyDescent="0.25">
      <c r="B17" s="6" t="s">
        <v>0</v>
      </c>
      <c r="C17" s="7"/>
      <c r="D17" s="7">
        <f>SUM(C14:C16)</f>
        <v>60900</v>
      </c>
    </row>
    <row r="18" spans="2:4" x14ac:dyDescent="0.25">
      <c r="B18" s="3">
        <v>44287</v>
      </c>
      <c r="C18" s="4"/>
      <c r="D18" s="4"/>
    </row>
    <row r="19" spans="2:4" x14ac:dyDescent="0.25">
      <c r="B19" s="5" t="s">
        <v>1</v>
      </c>
      <c r="C19" s="7">
        <v>50000</v>
      </c>
      <c r="D19" s="7"/>
    </row>
    <row r="20" spans="2:4" x14ac:dyDescent="0.25">
      <c r="B20" s="5" t="s">
        <v>4</v>
      </c>
      <c r="C20" s="7">
        <v>2000</v>
      </c>
      <c r="D20" s="7"/>
    </row>
    <row r="21" spans="2:4" x14ac:dyDescent="0.25">
      <c r="B21" s="5" t="s">
        <v>3</v>
      </c>
      <c r="C21" s="7">
        <v>1000</v>
      </c>
      <c r="D21" s="7"/>
    </row>
    <row r="22" spans="2:4" x14ac:dyDescent="0.25">
      <c r="B22" s="6" t="s">
        <v>0</v>
      </c>
      <c r="C22" s="7"/>
      <c r="D22" s="7">
        <f>SUM(C19:C21)</f>
        <v>53000</v>
      </c>
    </row>
  </sheetData>
  <mergeCells count="5">
    <mergeCell ref="B5:D5"/>
    <mergeCell ref="B2:D2"/>
    <mergeCell ref="B8:D8"/>
    <mergeCell ref="B13:D13"/>
    <mergeCell ref="B18:D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3C81-BF30-4D13-B14D-6D6C2582F947}">
  <dimension ref="B2:E12"/>
  <sheetViews>
    <sheetView workbookViewId="0">
      <selection activeCell="M15" sqref="M15:M16"/>
    </sheetView>
  </sheetViews>
  <sheetFormatPr defaultRowHeight="15" x14ac:dyDescent="0.25"/>
  <cols>
    <col min="3" max="3" width="35" customWidth="1"/>
  </cols>
  <sheetData>
    <row r="2" spans="2:5" x14ac:dyDescent="0.25">
      <c r="B2" s="8" t="s">
        <v>68</v>
      </c>
      <c r="C2" s="5" t="s">
        <v>27</v>
      </c>
      <c r="D2" s="7">
        <v>2523</v>
      </c>
      <c r="E2" s="7"/>
    </row>
    <row r="3" spans="2:5" x14ac:dyDescent="0.25">
      <c r="B3" s="8"/>
      <c r="C3" s="6" t="s">
        <v>28</v>
      </c>
      <c r="D3" s="7"/>
      <c r="E3" s="7">
        <v>193.01</v>
      </c>
    </row>
    <row r="4" spans="2:5" x14ac:dyDescent="0.25">
      <c r="B4" s="8"/>
      <c r="C4" s="6" t="s">
        <v>69</v>
      </c>
      <c r="D4" s="7"/>
      <c r="E4" s="7">
        <v>192</v>
      </c>
    </row>
    <row r="5" spans="2:5" x14ac:dyDescent="0.25">
      <c r="B5" s="8"/>
      <c r="C5" s="6" t="s">
        <v>30</v>
      </c>
      <c r="D5" s="7"/>
      <c r="E5" s="7">
        <v>75.69</v>
      </c>
    </row>
    <row r="6" spans="2:5" x14ac:dyDescent="0.25">
      <c r="B6" s="8"/>
      <c r="C6" s="6" t="s">
        <v>70</v>
      </c>
      <c r="D6" s="7"/>
      <c r="E6" s="7">
        <v>23</v>
      </c>
    </row>
    <row r="7" spans="2:5" x14ac:dyDescent="0.25">
      <c r="B7" s="8"/>
      <c r="C7" s="8" t="s">
        <v>32</v>
      </c>
      <c r="D7" s="7"/>
      <c r="E7" s="7">
        <f>D2-SUM(E3:E6)</f>
        <v>2039.3</v>
      </c>
    </row>
    <row r="9" spans="2:5" x14ac:dyDescent="0.25">
      <c r="B9" s="8">
        <v>15</v>
      </c>
      <c r="C9" s="5" t="s">
        <v>71</v>
      </c>
      <c r="D9" s="7">
        <v>349.43</v>
      </c>
      <c r="E9" s="7"/>
    </row>
    <row r="10" spans="2:5" x14ac:dyDescent="0.25">
      <c r="B10" s="8"/>
      <c r="C10" s="6" t="s">
        <v>28</v>
      </c>
      <c r="D10" s="7"/>
      <c r="E10" s="7">
        <f>D2*7.65%</f>
        <v>193.0095</v>
      </c>
    </row>
    <row r="11" spans="2:5" x14ac:dyDescent="0.25">
      <c r="B11" s="8"/>
      <c r="C11" s="6" t="s">
        <v>72</v>
      </c>
      <c r="D11" s="7"/>
      <c r="E11" s="7">
        <f>D2*0.8%</f>
        <v>20.184000000000001</v>
      </c>
    </row>
    <row r="12" spans="2:5" x14ac:dyDescent="0.25">
      <c r="B12" s="8"/>
      <c r="C12" s="8" t="s">
        <v>73</v>
      </c>
      <c r="D12" s="7"/>
      <c r="E12" s="7">
        <f>D2*5.4%</f>
        <v>136.24200000000002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2DD5-B90A-4F18-8A98-D47C23F37BCB}">
  <dimension ref="B2:R12"/>
  <sheetViews>
    <sheetView workbookViewId="0">
      <selection activeCell="H20" sqref="H20:I20"/>
    </sheetView>
  </sheetViews>
  <sheetFormatPr defaultRowHeight="15" x14ac:dyDescent="0.25"/>
  <cols>
    <col min="2" max="2" width="8.85546875" customWidth="1"/>
    <col min="3" max="3" width="27.7109375" customWidth="1"/>
    <col min="5" max="5" width="11" customWidth="1"/>
    <col min="8" max="8" width="9.7109375" customWidth="1"/>
    <col min="9" max="9" width="13" customWidth="1"/>
    <col min="13" max="13" width="9.140625" customWidth="1"/>
  </cols>
  <sheetData>
    <row r="2" spans="2:18" x14ac:dyDescent="0.25">
      <c r="B2" s="8" t="s">
        <v>74</v>
      </c>
      <c r="C2" s="5" t="s">
        <v>32</v>
      </c>
      <c r="D2" s="26">
        <v>2039.3</v>
      </c>
      <c r="E2" s="26"/>
      <c r="F2" s="10"/>
      <c r="G2" s="10"/>
      <c r="H2" s="10"/>
      <c r="I2" s="10"/>
      <c r="J2" s="10"/>
      <c r="K2" s="10"/>
    </row>
    <row r="3" spans="2:18" x14ac:dyDescent="0.25">
      <c r="B3" s="8"/>
      <c r="C3" s="6" t="s">
        <v>0</v>
      </c>
      <c r="D3" s="7"/>
      <c r="E3" s="7">
        <v>2039.3</v>
      </c>
    </row>
    <row r="4" spans="2:18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2:18" x14ac:dyDescent="0.25">
      <c r="B5" s="25" t="s">
        <v>8</v>
      </c>
      <c r="C5" s="27" t="s">
        <v>28</v>
      </c>
      <c r="D5" s="26">
        <f>193.01+193.01</f>
        <v>386.02</v>
      </c>
      <c r="E5" s="26"/>
      <c r="F5" s="10"/>
      <c r="G5" s="10"/>
      <c r="H5" s="10"/>
      <c r="I5" s="10"/>
      <c r="J5" s="10"/>
      <c r="K5" s="10"/>
      <c r="L5" s="10"/>
      <c r="M5" s="10"/>
    </row>
    <row r="6" spans="2:18" x14ac:dyDescent="0.25">
      <c r="B6" s="8"/>
      <c r="C6" s="27" t="s">
        <v>29</v>
      </c>
      <c r="D6" s="26">
        <v>192</v>
      </c>
      <c r="E6" s="26"/>
      <c r="F6" s="10"/>
      <c r="G6" s="10"/>
      <c r="H6" s="10"/>
      <c r="I6" s="10"/>
      <c r="J6" s="10"/>
      <c r="K6" s="10"/>
      <c r="L6" s="10"/>
      <c r="M6" s="10"/>
    </row>
    <row r="7" spans="2:18" x14ac:dyDescent="0.25">
      <c r="B7" s="8"/>
      <c r="C7" s="28" t="s">
        <v>0</v>
      </c>
      <c r="D7" s="7"/>
      <c r="E7" s="7">
        <f>SUM(D5:D6)</f>
        <v>578.02</v>
      </c>
    </row>
    <row r="8" spans="2:18" x14ac:dyDescent="0.25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"/>
    </row>
    <row r="9" spans="2:18" x14ac:dyDescent="0.25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"/>
    </row>
    <row r="10" spans="2:18" x14ac:dyDescent="0.25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R10" s="1"/>
    </row>
    <row r="11" spans="2:18" x14ac:dyDescent="0.25"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R11" s="1"/>
    </row>
    <row r="12" spans="2:18" x14ac:dyDescent="0.25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739D-2939-466F-9914-5A3FC0AD8466}">
  <dimension ref="B2:D8"/>
  <sheetViews>
    <sheetView workbookViewId="0">
      <selection activeCell="P10" sqref="P10"/>
    </sheetView>
  </sheetViews>
  <sheetFormatPr defaultRowHeight="15" x14ac:dyDescent="0.25"/>
  <cols>
    <col min="2" max="2" width="31.7109375" customWidth="1"/>
  </cols>
  <sheetData>
    <row r="2" spans="2:4" x14ac:dyDescent="0.25">
      <c r="B2" s="5" t="s">
        <v>27</v>
      </c>
      <c r="C2" s="7">
        <v>570000</v>
      </c>
      <c r="D2" s="7"/>
    </row>
    <row r="3" spans="2:4" x14ac:dyDescent="0.25">
      <c r="B3" s="6" t="s">
        <v>28</v>
      </c>
      <c r="C3" s="7"/>
      <c r="D3" s="7">
        <f>(490000*6.2%)+(570000*1.45%)</f>
        <v>38645</v>
      </c>
    </row>
    <row r="4" spans="2:4" x14ac:dyDescent="0.25">
      <c r="B4" s="6" t="s">
        <v>29</v>
      </c>
      <c r="C4" s="7"/>
      <c r="D4" s="7">
        <v>174400</v>
      </c>
    </row>
    <row r="5" spans="2:4" x14ac:dyDescent="0.25">
      <c r="B5" s="6" t="s">
        <v>30</v>
      </c>
      <c r="C5" s="7"/>
      <c r="D5" s="7">
        <v>17100</v>
      </c>
    </row>
    <row r="6" spans="2:4" x14ac:dyDescent="0.25">
      <c r="B6" s="6" t="s">
        <v>70</v>
      </c>
      <c r="C6" s="7"/>
      <c r="D6" s="7">
        <v>27500</v>
      </c>
    </row>
    <row r="7" spans="2:4" x14ac:dyDescent="0.25">
      <c r="B7" s="6" t="s">
        <v>31</v>
      </c>
      <c r="C7" s="7"/>
      <c r="D7" s="7">
        <v>17200</v>
      </c>
    </row>
    <row r="8" spans="2:4" x14ac:dyDescent="0.25">
      <c r="B8" s="8" t="s">
        <v>32</v>
      </c>
      <c r="C8" s="7"/>
      <c r="D8" s="7">
        <f>SUM(D3:D7)</f>
        <v>274845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1754-0AEB-4DF6-AA3E-9050C8123FAF}">
  <dimension ref="B2:D5"/>
  <sheetViews>
    <sheetView workbookViewId="0">
      <selection activeCell="M7" sqref="M7:M9"/>
    </sheetView>
  </sheetViews>
  <sheetFormatPr defaultRowHeight="15" x14ac:dyDescent="0.25"/>
  <cols>
    <col min="2" max="2" width="34.7109375" customWidth="1"/>
  </cols>
  <sheetData>
    <row r="2" spans="2:4" x14ac:dyDescent="0.25">
      <c r="B2" s="5" t="s">
        <v>75</v>
      </c>
      <c r="C2" s="7">
        <v>43100</v>
      </c>
      <c r="D2" s="7"/>
    </row>
    <row r="3" spans="2:4" x14ac:dyDescent="0.25">
      <c r="B3" s="6" t="s">
        <v>28</v>
      </c>
      <c r="C3" s="7"/>
      <c r="D3" s="7">
        <v>38645</v>
      </c>
    </row>
    <row r="4" spans="2:4" x14ac:dyDescent="0.25">
      <c r="B4" s="6" t="s">
        <v>72</v>
      </c>
      <c r="C4" s="7"/>
      <c r="D4" s="7">
        <f>135000*0.8%</f>
        <v>1080</v>
      </c>
    </row>
    <row r="5" spans="2:4" x14ac:dyDescent="0.25">
      <c r="B5" s="6" t="s">
        <v>76</v>
      </c>
      <c r="C5" s="7"/>
      <c r="D5" s="7">
        <f>135000*2.5%</f>
        <v>3375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2478-49E4-4C59-895C-83A3756AB157}">
  <dimension ref="B2:G4"/>
  <sheetViews>
    <sheetView tabSelected="1" workbookViewId="0">
      <selection activeCell="E10" sqref="E10"/>
    </sheetView>
  </sheetViews>
  <sheetFormatPr defaultRowHeight="15" x14ac:dyDescent="0.25"/>
  <cols>
    <col min="2" max="2" width="19.7109375" customWidth="1"/>
    <col min="3" max="3" width="18.85546875" customWidth="1"/>
    <col min="4" max="4" width="19" customWidth="1"/>
    <col min="5" max="5" width="20.28515625" customWidth="1"/>
    <col min="6" max="6" width="18.28515625" customWidth="1"/>
    <col min="7" max="7" width="17.140625" customWidth="1"/>
  </cols>
  <sheetData>
    <row r="2" spans="2:7" ht="30" x14ac:dyDescent="0.25">
      <c r="B2" s="17" t="s">
        <v>52</v>
      </c>
      <c r="C2" s="20" t="s">
        <v>77</v>
      </c>
      <c r="D2" s="20" t="s">
        <v>78</v>
      </c>
      <c r="E2" s="20" t="s">
        <v>79</v>
      </c>
      <c r="F2" s="20" t="s">
        <v>80</v>
      </c>
      <c r="G2" s="20" t="s">
        <v>81</v>
      </c>
    </row>
    <row r="3" spans="2:7" x14ac:dyDescent="0.25">
      <c r="B3" s="5" t="s">
        <v>82</v>
      </c>
      <c r="C3" s="7">
        <v>59000</v>
      </c>
      <c r="D3" s="7">
        <v>28500</v>
      </c>
      <c r="E3" s="7">
        <f>C3*3%</f>
        <v>1770</v>
      </c>
      <c r="F3" s="7">
        <v>59000</v>
      </c>
      <c r="G3" s="7">
        <v>4514</v>
      </c>
    </row>
    <row r="4" spans="2:7" x14ac:dyDescent="0.25">
      <c r="B4" s="5" t="s">
        <v>83</v>
      </c>
      <c r="C4" s="7">
        <v>26000</v>
      </c>
      <c r="D4" s="7">
        <v>10200</v>
      </c>
      <c r="E4" s="7">
        <f>C4*3%</f>
        <v>780</v>
      </c>
      <c r="F4" s="7">
        <v>26000</v>
      </c>
      <c r="G4" s="7">
        <v>1989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AEF5-FBEB-4019-B138-EC80979D0B6C}">
  <dimension ref="B2:E9"/>
  <sheetViews>
    <sheetView workbookViewId="0">
      <selection activeCell="D5" sqref="D5"/>
    </sheetView>
  </sheetViews>
  <sheetFormatPr defaultRowHeight="15" x14ac:dyDescent="0.25"/>
  <cols>
    <col min="3" max="3" width="29.5703125" customWidth="1"/>
  </cols>
  <sheetData>
    <row r="2" spans="2:5" x14ac:dyDescent="0.25">
      <c r="B2" s="8" t="s">
        <v>5</v>
      </c>
      <c r="C2" s="5" t="s">
        <v>0</v>
      </c>
      <c r="D2" s="7">
        <f>15000*20</f>
        <v>300000</v>
      </c>
      <c r="E2" s="7"/>
    </row>
    <row r="3" spans="2:5" x14ac:dyDescent="0.25">
      <c r="B3" s="8"/>
      <c r="C3" s="6" t="s">
        <v>6</v>
      </c>
      <c r="D3" s="7"/>
      <c r="E3" s="7">
        <f>15000*20</f>
        <v>300000</v>
      </c>
    </row>
    <row r="5" spans="2:5" x14ac:dyDescent="0.25">
      <c r="B5" s="8" t="s">
        <v>9</v>
      </c>
      <c r="C5" s="5" t="s">
        <v>6</v>
      </c>
      <c r="D5" s="7">
        <f>D2*(1/12)</f>
        <v>25000</v>
      </c>
      <c r="E5" s="7"/>
    </row>
    <row r="6" spans="2:5" x14ac:dyDescent="0.25">
      <c r="B6" s="8"/>
      <c r="C6" s="6" t="s">
        <v>7</v>
      </c>
      <c r="D6" s="7"/>
      <c r="E6" s="7">
        <f>E3*(1/12)</f>
        <v>25000</v>
      </c>
    </row>
    <row r="8" spans="2:5" x14ac:dyDescent="0.25">
      <c r="B8" s="8" t="s">
        <v>8</v>
      </c>
      <c r="C8" s="5" t="s">
        <v>6</v>
      </c>
      <c r="D8" s="7">
        <f>D2*(3/12)</f>
        <v>75000</v>
      </c>
      <c r="E8" s="7"/>
    </row>
    <row r="9" spans="2:5" x14ac:dyDescent="0.25">
      <c r="B9" s="8"/>
      <c r="C9" s="6" t="s">
        <v>7</v>
      </c>
      <c r="D9" s="7"/>
      <c r="E9" s="7">
        <f>E3*(3/12)</f>
        <v>75000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AB05-010A-4403-BCB6-E8C78B4BFBB4}">
  <dimension ref="B2:E9"/>
  <sheetViews>
    <sheetView workbookViewId="0">
      <selection activeCell="G17" sqref="G17"/>
    </sheetView>
  </sheetViews>
  <sheetFormatPr defaultRowHeight="15" x14ac:dyDescent="0.25"/>
  <cols>
    <col min="3" max="3" width="18.28515625" customWidth="1"/>
  </cols>
  <sheetData>
    <row r="2" spans="2:5" ht="18.75" x14ac:dyDescent="0.3">
      <c r="B2" s="14" t="s">
        <v>10</v>
      </c>
      <c r="C2" s="10" t="s">
        <v>13</v>
      </c>
    </row>
    <row r="4" spans="2:5" ht="18.75" x14ac:dyDescent="0.3">
      <c r="B4" s="14" t="s">
        <v>11</v>
      </c>
      <c r="C4" s="10" t="s">
        <v>14</v>
      </c>
    </row>
    <row r="5" spans="2:5" x14ac:dyDescent="0.25">
      <c r="C5" s="10"/>
    </row>
    <row r="6" spans="2:5" x14ac:dyDescent="0.25">
      <c r="C6" s="11" t="s">
        <v>16</v>
      </c>
      <c r="D6" s="7">
        <v>1000000</v>
      </c>
      <c r="E6" s="7"/>
    </row>
    <row r="7" spans="2:5" x14ac:dyDescent="0.25">
      <c r="C7" s="12" t="s">
        <v>15</v>
      </c>
      <c r="D7" s="7"/>
      <c r="E7" s="7">
        <v>1000000</v>
      </c>
    </row>
    <row r="8" spans="2:5" x14ac:dyDescent="0.25">
      <c r="C8" s="9"/>
    </row>
    <row r="9" spans="2:5" ht="18.75" x14ac:dyDescent="0.3">
      <c r="B9" s="14" t="s">
        <v>12</v>
      </c>
      <c r="C9" t="s"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4DD3-614C-4B54-A73F-F6BD3965564B}">
  <dimension ref="B2:F36"/>
  <sheetViews>
    <sheetView workbookViewId="0">
      <selection activeCell="O16" sqref="O16:O17"/>
    </sheetView>
  </sheetViews>
  <sheetFormatPr defaultRowHeight="15" x14ac:dyDescent="0.25"/>
  <cols>
    <col min="4" max="4" width="20.28515625" customWidth="1"/>
  </cols>
  <sheetData>
    <row r="2" spans="2:6" ht="15.75" x14ac:dyDescent="0.25">
      <c r="B2" s="13" t="s">
        <v>25</v>
      </c>
      <c r="C2">
        <v>1</v>
      </c>
      <c r="D2" s="5" t="s">
        <v>18</v>
      </c>
      <c r="E2" s="7">
        <f>40*16</f>
        <v>640</v>
      </c>
    </row>
    <row r="3" spans="2:6" ht="15.75" x14ac:dyDescent="0.25">
      <c r="B3" s="13"/>
      <c r="D3" s="5" t="s">
        <v>19</v>
      </c>
      <c r="E3" s="7">
        <f>2*24</f>
        <v>48</v>
      </c>
    </row>
    <row r="4" spans="2:6" ht="15.75" x14ac:dyDescent="0.25">
      <c r="B4" s="13"/>
      <c r="D4" s="8" t="s">
        <v>20</v>
      </c>
      <c r="E4" s="7">
        <f>SUM(E2:E3)</f>
        <v>688</v>
      </c>
    </row>
    <row r="5" spans="2:6" ht="15.75" x14ac:dyDescent="0.25">
      <c r="B5" s="13"/>
    </row>
    <row r="6" spans="2:6" ht="15.75" x14ac:dyDescent="0.25">
      <c r="B6" s="13"/>
      <c r="C6">
        <v>2</v>
      </c>
      <c r="D6" s="5" t="s">
        <v>21</v>
      </c>
      <c r="E6" s="7">
        <f>E4*0.0765</f>
        <v>52.631999999999998</v>
      </c>
    </row>
    <row r="7" spans="2:6" ht="15.75" x14ac:dyDescent="0.25">
      <c r="B7" s="13"/>
    </row>
    <row r="8" spans="2:6" ht="15.75" x14ac:dyDescent="0.25">
      <c r="B8" s="13"/>
      <c r="C8">
        <v>3</v>
      </c>
      <c r="D8" s="5" t="s">
        <v>22</v>
      </c>
      <c r="E8" s="7">
        <v>29</v>
      </c>
    </row>
    <row r="9" spans="2:6" ht="15.75" x14ac:dyDescent="0.25">
      <c r="B9" s="13"/>
    </row>
    <row r="10" spans="2:6" ht="15.75" x14ac:dyDescent="0.25">
      <c r="B10" s="13"/>
      <c r="C10">
        <v>4</v>
      </c>
      <c r="D10" s="5" t="s">
        <v>23</v>
      </c>
      <c r="E10" s="7">
        <f>E4*0.02</f>
        <v>13.76</v>
      </c>
    </row>
    <row r="11" spans="2:6" ht="15.75" x14ac:dyDescent="0.25">
      <c r="B11" s="13"/>
    </row>
    <row r="12" spans="2:6" ht="15.75" x14ac:dyDescent="0.25">
      <c r="B12" s="13"/>
      <c r="C12">
        <v>5</v>
      </c>
      <c r="D12" s="8" t="s">
        <v>24</v>
      </c>
      <c r="E12" s="7">
        <f>E4-E6-E8-E10-25</f>
        <v>567.60800000000006</v>
      </c>
    </row>
    <row r="13" spans="2:6" ht="15.75" x14ac:dyDescent="0.25">
      <c r="B13" s="13"/>
    </row>
    <row r="14" spans="2:6" ht="15.75" x14ac:dyDescent="0.25">
      <c r="B14" s="13"/>
    </row>
    <row r="15" spans="2:6" ht="15.75" x14ac:dyDescent="0.25">
      <c r="B15" s="13" t="s">
        <v>26</v>
      </c>
      <c r="C15" s="15" t="s">
        <v>27</v>
      </c>
      <c r="D15" s="15"/>
      <c r="E15" s="7">
        <v>688</v>
      </c>
      <c r="F15" s="7"/>
    </row>
    <row r="16" spans="2:6" ht="15.75" x14ac:dyDescent="0.25">
      <c r="B16" s="13"/>
      <c r="C16" s="15" t="s">
        <v>28</v>
      </c>
      <c r="D16" s="15"/>
      <c r="E16" s="7"/>
      <c r="F16" s="7">
        <v>52.631999999999998</v>
      </c>
    </row>
    <row r="17" spans="2:6" ht="15.75" x14ac:dyDescent="0.25">
      <c r="B17" s="13"/>
      <c r="C17" s="15" t="s">
        <v>29</v>
      </c>
      <c r="D17" s="15"/>
      <c r="E17" s="7"/>
      <c r="F17" s="7">
        <v>29</v>
      </c>
    </row>
    <row r="18" spans="2:6" ht="15.75" x14ac:dyDescent="0.25">
      <c r="B18" s="13"/>
      <c r="C18" s="15" t="s">
        <v>30</v>
      </c>
      <c r="D18" s="15"/>
      <c r="E18" s="7"/>
      <c r="F18" s="7">
        <v>13.76</v>
      </c>
    </row>
    <row r="19" spans="2:6" ht="15.75" x14ac:dyDescent="0.25">
      <c r="B19" s="13"/>
      <c r="C19" s="15" t="s">
        <v>31</v>
      </c>
      <c r="D19" s="15"/>
      <c r="E19" s="7"/>
      <c r="F19" s="7">
        <v>25</v>
      </c>
    </row>
    <row r="20" spans="2:6" ht="15.75" x14ac:dyDescent="0.25">
      <c r="B20" s="13"/>
      <c r="C20" s="15" t="s">
        <v>32</v>
      </c>
      <c r="D20" s="15"/>
      <c r="E20" s="7"/>
      <c r="F20" s="7">
        <v>567.60799999999995</v>
      </c>
    </row>
    <row r="21" spans="2:6" ht="15.75" x14ac:dyDescent="0.25">
      <c r="B21" s="13"/>
    </row>
    <row r="22" spans="2:6" ht="15.75" x14ac:dyDescent="0.25">
      <c r="B22" s="13"/>
    </row>
    <row r="23" spans="2:6" ht="15.75" x14ac:dyDescent="0.25">
      <c r="B23" s="13"/>
    </row>
    <row r="24" spans="2:6" ht="15.75" x14ac:dyDescent="0.25">
      <c r="B24" s="13"/>
    </row>
    <row r="25" spans="2:6" ht="15.75" x14ac:dyDescent="0.25">
      <c r="B25" s="13"/>
    </row>
    <row r="26" spans="2:6" ht="15.75" x14ac:dyDescent="0.25">
      <c r="B26" s="13"/>
    </row>
    <row r="27" spans="2:6" ht="15.75" x14ac:dyDescent="0.25">
      <c r="B27" s="13"/>
    </row>
    <row r="28" spans="2:6" ht="15.75" x14ac:dyDescent="0.25">
      <c r="B28" s="13"/>
    </row>
    <row r="29" spans="2:6" ht="15.75" x14ac:dyDescent="0.25">
      <c r="B29" s="13"/>
    </row>
    <row r="30" spans="2:6" ht="15.75" x14ac:dyDescent="0.25">
      <c r="B30" s="13"/>
    </row>
    <row r="31" spans="2:6" ht="15.75" x14ac:dyDescent="0.25">
      <c r="B31" s="13"/>
    </row>
    <row r="32" spans="2:6" ht="15.75" x14ac:dyDescent="0.25">
      <c r="B32" s="13"/>
    </row>
    <row r="33" spans="2:2" ht="15.75" x14ac:dyDescent="0.25">
      <c r="B33" s="13"/>
    </row>
    <row r="34" spans="2:2" ht="15.75" x14ac:dyDescent="0.25">
      <c r="B34" s="13"/>
    </row>
    <row r="35" spans="2:2" ht="15.75" x14ac:dyDescent="0.25">
      <c r="B35" s="13"/>
    </row>
    <row r="36" spans="2:2" ht="15.75" x14ac:dyDescent="0.25">
      <c r="B36" s="13"/>
    </row>
  </sheetData>
  <mergeCells count="6">
    <mergeCell ref="C15:D15"/>
    <mergeCell ref="C16:D16"/>
    <mergeCell ref="C17:D17"/>
    <mergeCell ref="C18:D18"/>
    <mergeCell ref="C19:D19"/>
    <mergeCell ref="C20:D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A995-902C-45FF-8EC8-F1856DD5EBB8}">
  <dimension ref="B2:E6"/>
  <sheetViews>
    <sheetView workbookViewId="0">
      <selection activeCell="L13" sqref="K13:L13"/>
    </sheetView>
  </sheetViews>
  <sheetFormatPr defaultRowHeight="15" x14ac:dyDescent="0.25"/>
  <cols>
    <col min="3" max="3" width="25.28515625" customWidth="1"/>
  </cols>
  <sheetData>
    <row r="2" spans="2:5" x14ac:dyDescent="0.25">
      <c r="B2" s="8" t="s">
        <v>8</v>
      </c>
      <c r="C2" s="5" t="s">
        <v>33</v>
      </c>
      <c r="D2" s="7">
        <f>10*2*140</f>
        <v>2800</v>
      </c>
      <c r="E2" s="7"/>
    </row>
    <row r="3" spans="2:5" x14ac:dyDescent="0.25">
      <c r="B3" s="8"/>
      <c r="C3" s="6" t="s">
        <v>34</v>
      </c>
      <c r="D3" s="7"/>
      <c r="E3" s="7">
        <f>10*2*140</f>
        <v>2800</v>
      </c>
    </row>
    <row r="5" spans="2:5" x14ac:dyDescent="0.25">
      <c r="B5" s="8">
        <v>31</v>
      </c>
      <c r="C5" s="5" t="s">
        <v>35</v>
      </c>
      <c r="D5" s="7">
        <f>40000*0.1</f>
        <v>4000</v>
      </c>
      <c r="E5" s="7"/>
    </row>
    <row r="6" spans="2:5" x14ac:dyDescent="0.25">
      <c r="B6" s="8"/>
      <c r="C6" s="6" t="s">
        <v>36</v>
      </c>
      <c r="D6" s="7"/>
      <c r="E6" s="7">
        <f>40000*0.1</f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776C-F9AC-4D44-B902-788AF56413F7}">
  <dimension ref="B2:E21"/>
  <sheetViews>
    <sheetView workbookViewId="0">
      <selection activeCell="M17" sqref="M17:N18"/>
    </sheetView>
  </sheetViews>
  <sheetFormatPr defaultRowHeight="15" x14ac:dyDescent="0.25"/>
  <cols>
    <col min="3" max="3" width="25.28515625" customWidth="1"/>
  </cols>
  <sheetData>
    <row r="2" spans="2:5" x14ac:dyDescent="0.25">
      <c r="B2" s="17" t="s">
        <v>37</v>
      </c>
      <c r="C2" s="5" t="s">
        <v>0</v>
      </c>
      <c r="D2" s="7">
        <v>20520</v>
      </c>
      <c r="E2" s="7"/>
    </row>
    <row r="3" spans="2:5" x14ac:dyDescent="0.25">
      <c r="B3" s="17"/>
      <c r="C3" s="6" t="s">
        <v>38</v>
      </c>
      <c r="D3" s="7"/>
      <c r="E3" s="7">
        <f>D2/108%</f>
        <v>19000</v>
      </c>
    </row>
    <row r="4" spans="2:5" x14ac:dyDescent="0.25">
      <c r="B4" s="17"/>
      <c r="C4" t="s">
        <v>39</v>
      </c>
      <c r="D4" s="7"/>
      <c r="E4" s="7">
        <f>D2-E3</f>
        <v>1520</v>
      </c>
    </row>
    <row r="5" spans="2:5" x14ac:dyDescent="0.25">
      <c r="B5" s="1"/>
    </row>
    <row r="6" spans="2:5" x14ac:dyDescent="0.25">
      <c r="B6" s="17">
        <v>12</v>
      </c>
      <c r="C6" s="5" t="s">
        <v>40</v>
      </c>
      <c r="D6" s="7">
        <v>10000</v>
      </c>
      <c r="E6" s="7"/>
    </row>
    <row r="7" spans="2:5" x14ac:dyDescent="0.25">
      <c r="B7" s="17"/>
      <c r="C7" s="6" t="s">
        <v>41</v>
      </c>
      <c r="D7" s="7"/>
      <c r="E7" s="7">
        <v>10000</v>
      </c>
    </row>
    <row r="8" spans="2:5" x14ac:dyDescent="0.25">
      <c r="B8" s="1"/>
    </row>
    <row r="9" spans="2:5" x14ac:dyDescent="0.25">
      <c r="B9" s="17">
        <v>14</v>
      </c>
      <c r="C9" s="5" t="s">
        <v>39</v>
      </c>
      <c r="D9" s="7">
        <v>7700</v>
      </c>
      <c r="E9" s="7"/>
    </row>
    <row r="10" spans="2:5" x14ac:dyDescent="0.25">
      <c r="B10" s="17"/>
      <c r="C10" s="6" t="s">
        <v>0</v>
      </c>
      <c r="D10" s="7"/>
      <c r="E10" s="7">
        <v>7700</v>
      </c>
    </row>
    <row r="11" spans="2:5" x14ac:dyDescent="0.25">
      <c r="B11" s="1"/>
    </row>
    <row r="12" spans="2:5" x14ac:dyDescent="0.25">
      <c r="B12" s="17">
        <v>20</v>
      </c>
      <c r="C12" s="5" t="s">
        <v>42</v>
      </c>
      <c r="D12" s="7">
        <v>48600</v>
      </c>
      <c r="E12" s="7"/>
    </row>
    <row r="13" spans="2:5" x14ac:dyDescent="0.25">
      <c r="B13" s="17"/>
      <c r="C13" s="6" t="s">
        <v>38</v>
      </c>
      <c r="D13" s="7"/>
      <c r="E13" s="7">
        <v>45000</v>
      </c>
    </row>
    <row r="14" spans="2:5" x14ac:dyDescent="0.25">
      <c r="B14" s="17"/>
      <c r="C14" t="s">
        <v>39</v>
      </c>
      <c r="D14" s="7"/>
      <c r="E14" s="7">
        <f>900*50*8%</f>
        <v>3600</v>
      </c>
    </row>
    <row r="15" spans="2:5" x14ac:dyDescent="0.25">
      <c r="B15" s="1"/>
    </row>
    <row r="16" spans="2:5" x14ac:dyDescent="0.25">
      <c r="B16" s="17">
        <v>21</v>
      </c>
      <c r="C16" s="5" t="s">
        <v>0</v>
      </c>
      <c r="D16" s="7">
        <v>27000</v>
      </c>
      <c r="E16" s="7"/>
    </row>
    <row r="17" spans="2:5" x14ac:dyDescent="0.25">
      <c r="B17" s="17"/>
      <c r="C17" s="6" t="s">
        <v>1</v>
      </c>
      <c r="D17" s="7"/>
      <c r="E17" s="7">
        <v>27000</v>
      </c>
    </row>
    <row r="18" spans="2:5" x14ac:dyDescent="0.25">
      <c r="B18" s="1"/>
    </row>
    <row r="19" spans="2:5" x14ac:dyDescent="0.25">
      <c r="B19" s="17">
        <v>25</v>
      </c>
      <c r="C19" s="5" t="s">
        <v>2</v>
      </c>
      <c r="D19" s="7">
        <v>12420</v>
      </c>
      <c r="E19" s="7"/>
    </row>
    <row r="20" spans="2:5" x14ac:dyDescent="0.25">
      <c r="B20" s="17"/>
      <c r="C20" s="6" t="s">
        <v>38</v>
      </c>
      <c r="D20" s="7"/>
      <c r="E20" s="7">
        <f>D19/108%</f>
        <v>11500</v>
      </c>
    </row>
    <row r="21" spans="2:5" x14ac:dyDescent="0.25">
      <c r="B21" s="17"/>
      <c r="C21" t="s">
        <v>39</v>
      </c>
      <c r="D21" s="7"/>
      <c r="E21" s="7">
        <f>D19-E20</f>
        <v>920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2923-7350-4F8F-91C7-B316E81EFF30}">
  <dimension ref="B2:F6"/>
  <sheetViews>
    <sheetView workbookViewId="0">
      <selection activeCell="G11" sqref="G11:G12"/>
    </sheetView>
  </sheetViews>
  <sheetFormatPr defaultRowHeight="15" x14ac:dyDescent="0.25"/>
  <cols>
    <col min="4" max="4" width="16.5703125" customWidth="1"/>
  </cols>
  <sheetData>
    <row r="2" spans="2:6" ht="15.75" x14ac:dyDescent="0.25">
      <c r="B2" s="18">
        <v>1</v>
      </c>
      <c r="C2" s="8" t="s">
        <v>43</v>
      </c>
      <c r="D2" s="5" t="s">
        <v>44</v>
      </c>
      <c r="E2" s="7">
        <f>(27000*8%*(1/12))*(1/3)</f>
        <v>60</v>
      </c>
      <c r="F2" s="7"/>
    </row>
    <row r="3" spans="2:6" x14ac:dyDescent="0.25">
      <c r="C3" s="8"/>
      <c r="D3" s="6" t="s">
        <v>4</v>
      </c>
      <c r="E3" s="7"/>
      <c r="F3" s="7">
        <f>(27000*8%*(1/12))*(1/3)</f>
        <v>60</v>
      </c>
    </row>
    <row r="5" spans="2:6" x14ac:dyDescent="0.25">
      <c r="C5" s="8" t="s">
        <v>43</v>
      </c>
      <c r="D5" s="5" t="s">
        <v>45</v>
      </c>
      <c r="E5" s="7">
        <f>45000*7%</f>
        <v>3150.0000000000005</v>
      </c>
      <c r="F5" s="7"/>
    </row>
    <row r="6" spans="2:6" x14ac:dyDescent="0.25">
      <c r="C6" s="8"/>
      <c r="D6" s="6" t="s">
        <v>46</v>
      </c>
      <c r="E6" s="7"/>
      <c r="F6" s="7">
        <f>45000*7%</f>
        <v>3150.0000000000005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0FEC-86A1-4BE1-9D24-A2535C40029E}">
  <dimension ref="B2:C9"/>
  <sheetViews>
    <sheetView workbookViewId="0">
      <selection activeCell="K10" sqref="J10:K10"/>
    </sheetView>
  </sheetViews>
  <sheetFormatPr defaultRowHeight="15" x14ac:dyDescent="0.25"/>
  <cols>
    <col min="2" max="2" width="25.7109375" customWidth="1"/>
  </cols>
  <sheetData>
    <row r="2" spans="2:3" x14ac:dyDescent="0.25">
      <c r="B2" s="8" t="s">
        <v>47</v>
      </c>
      <c r="C2" s="8"/>
    </row>
    <row r="3" spans="2:3" x14ac:dyDescent="0.25">
      <c r="B3" s="5" t="s">
        <v>1</v>
      </c>
      <c r="C3" s="7">
        <v>27000</v>
      </c>
    </row>
    <row r="4" spans="2:3" x14ac:dyDescent="0.25">
      <c r="B4" s="5" t="s">
        <v>48</v>
      </c>
      <c r="C4" s="7">
        <v>52000</v>
      </c>
    </row>
    <row r="5" spans="2:3" x14ac:dyDescent="0.25">
      <c r="B5" s="5" t="s">
        <v>40</v>
      </c>
      <c r="C5" s="7">
        <f>16000-10000</f>
        <v>6000</v>
      </c>
    </row>
    <row r="6" spans="2:3" x14ac:dyDescent="0.25">
      <c r="B6" s="5" t="s">
        <v>39</v>
      </c>
      <c r="C6" s="7">
        <f>1520+3600+920</f>
        <v>6040</v>
      </c>
    </row>
    <row r="7" spans="2:3" x14ac:dyDescent="0.25">
      <c r="B7" s="5" t="s">
        <v>46</v>
      </c>
      <c r="C7" s="7">
        <v>3150</v>
      </c>
    </row>
    <row r="8" spans="2:3" x14ac:dyDescent="0.25">
      <c r="B8" s="5" t="s">
        <v>4</v>
      </c>
      <c r="C8" s="7">
        <v>60</v>
      </c>
    </row>
    <row r="9" spans="2:3" x14ac:dyDescent="0.25">
      <c r="B9" s="6" t="s">
        <v>49</v>
      </c>
      <c r="C9" s="7">
        <f>SUM(C3:C8)</f>
        <v>94250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5D7F-FF44-46B3-A7E6-B7E9586DBC4B}">
  <dimension ref="B3:M11"/>
  <sheetViews>
    <sheetView workbookViewId="0">
      <selection activeCell="I22" sqref="I22"/>
    </sheetView>
  </sheetViews>
  <sheetFormatPr defaultRowHeight="15" x14ac:dyDescent="0.25"/>
  <cols>
    <col min="2" max="2" width="12.7109375" customWidth="1"/>
    <col min="8" max="8" width="12.5703125" customWidth="1"/>
    <col min="9" max="9" width="14" customWidth="1"/>
    <col min="13" max="13" width="14.7109375" customWidth="1"/>
  </cols>
  <sheetData>
    <row r="3" spans="2:13" ht="18.75" x14ac:dyDescent="0.3">
      <c r="B3" s="23" t="s">
        <v>67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2:13" x14ac:dyDescent="0.25">
      <c r="B4" s="2" t="s">
        <v>66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x14ac:dyDescent="0.25">
      <c r="C5" s="10"/>
      <c r="D5" s="22" t="s">
        <v>50</v>
      </c>
      <c r="E5" s="22"/>
      <c r="F5" s="22"/>
      <c r="G5" s="21" t="s">
        <v>51</v>
      </c>
      <c r="H5" s="21"/>
      <c r="I5" s="21"/>
      <c r="J5" s="21"/>
      <c r="K5" s="21"/>
      <c r="L5" s="10"/>
      <c r="M5" s="10"/>
    </row>
    <row r="6" spans="2:13" ht="45" x14ac:dyDescent="0.25">
      <c r="B6" s="24" t="s">
        <v>64</v>
      </c>
      <c r="C6" s="20" t="s">
        <v>53</v>
      </c>
      <c r="D6" s="20" t="s">
        <v>18</v>
      </c>
      <c r="E6" s="20" t="s">
        <v>19</v>
      </c>
      <c r="F6" s="20" t="s">
        <v>65</v>
      </c>
      <c r="G6" s="20" t="s">
        <v>54</v>
      </c>
      <c r="H6" s="20" t="s">
        <v>55</v>
      </c>
      <c r="I6" s="20" t="s">
        <v>56</v>
      </c>
      <c r="J6" s="20" t="s">
        <v>57</v>
      </c>
      <c r="K6" s="20" t="s">
        <v>58</v>
      </c>
      <c r="L6" s="20" t="s">
        <v>24</v>
      </c>
      <c r="M6" s="20" t="s">
        <v>27</v>
      </c>
    </row>
    <row r="7" spans="2:13" x14ac:dyDescent="0.25">
      <c r="B7" s="5" t="s">
        <v>59</v>
      </c>
      <c r="C7" s="16">
        <v>40</v>
      </c>
      <c r="D7" s="19">
        <v>600</v>
      </c>
      <c r="E7" s="19">
        <v>0</v>
      </c>
      <c r="F7" s="19">
        <v>600</v>
      </c>
      <c r="G7" s="19">
        <v>45.9</v>
      </c>
      <c r="H7" s="19">
        <v>49</v>
      </c>
      <c r="I7" s="19">
        <v>18</v>
      </c>
      <c r="J7" s="19">
        <v>5</v>
      </c>
      <c r="K7" s="19">
        <v>117.9</v>
      </c>
      <c r="L7" s="19">
        <v>482.1</v>
      </c>
      <c r="M7" s="19">
        <v>600</v>
      </c>
    </row>
    <row r="8" spans="2:13" x14ac:dyDescent="0.25">
      <c r="B8" s="5" t="s">
        <v>60</v>
      </c>
      <c r="C8" s="16">
        <v>42</v>
      </c>
      <c r="D8" s="19">
        <v>640</v>
      </c>
      <c r="E8" s="19">
        <v>48</v>
      </c>
      <c r="F8" s="19">
        <v>688</v>
      </c>
      <c r="G8" s="19">
        <v>52.63</v>
      </c>
      <c r="H8" s="19">
        <v>22</v>
      </c>
      <c r="I8" s="19">
        <v>20.64</v>
      </c>
      <c r="J8" s="19">
        <v>5</v>
      </c>
      <c r="K8" s="19">
        <v>100.27</v>
      </c>
      <c r="L8" s="19">
        <v>587.73</v>
      </c>
      <c r="M8" s="19">
        <v>688</v>
      </c>
    </row>
    <row r="9" spans="2:13" x14ac:dyDescent="0.25">
      <c r="B9" s="5" t="s">
        <v>61</v>
      </c>
      <c r="C9" s="16">
        <v>44</v>
      </c>
      <c r="D9" s="19">
        <v>520</v>
      </c>
      <c r="E9" s="19">
        <v>78</v>
      </c>
      <c r="F9" s="19">
        <v>598</v>
      </c>
      <c r="G9" s="19">
        <v>45.75</v>
      </c>
      <c r="H9" s="19">
        <v>60</v>
      </c>
      <c r="I9" s="19">
        <v>17.940000000000001</v>
      </c>
      <c r="J9" s="19">
        <v>8</v>
      </c>
      <c r="K9" s="19">
        <v>131.69</v>
      </c>
      <c r="L9" s="19">
        <v>466.31</v>
      </c>
      <c r="M9" s="19">
        <v>598</v>
      </c>
    </row>
    <row r="10" spans="2:13" x14ac:dyDescent="0.25">
      <c r="B10" s="5" t="s">
        <v>62</v>
      </c>
      <c r="C10" s="16">
        <v>46</v>
      </c>
      <c r="D10" s="19">
        <v>520</v>
      </c>
      <c r="E10" s="19">
        <v>117</v>
      </c>
      <c r="F10" s="19">
        <v>637</v>
      </c>
      <c r="G10" s="19">
        <v>48.73</v>
      </c>
      <c r="H10" s="19">
        <v>61</v>
      </c>
      <c r="I10" s="19">
        <v>19.11</v>
      </c>
      <c r="J10" s="19">
        <v>5</v>
      </c>
      <c r="K10" s="19">
        <v>133.84</v>
      </c>
      <c r="L10" s="19">
        <v>503.16</v>
      </c>
      <c r="M10" s="19">
        <v>637</v>
      </c>
    </row>
    <row r="11" spans="2:13" x14ac:dyDescent="0.25">
      <c r="B11" s="5" t="s">
        <v>63</v>
      </c>
      <c r="C11" s="16"/>
      <c r="D11" s="19">
        <f>SUM(D7:D10)</f>
        <v>2280</v>
      </c>
      <c r="E11" s="19">
        <f t="shared" ref="E11:M11" si="0">SUM(E7:E10)</f>
        <v>243</v>
      </c>
      <c r="F11" s="19">
        <f>SUM(F7:F10)</f>
        <v>2523</v>
      </c>
      <c r="G11" s="19">
        <f t="shared" si="0"/>
        <v>193.01</v>
      </c>
      <c r="H11" s="19">
        <f t="shared" si="0"/>
        <v>192</v>
      </c>
      <c r="I11" s="19">
        <f t="shared" si="0"/>
        <v>75.69</v>
      </c>
      <c r="J11" s="19">
        <f t="shared" si="0"/>
        <v>23</v>
      </c>
      <c r="K11" s="19">
        <f t="shared" si="0"/>
        <v>483.70000000000005</v>
      </c>
      <c r="L11" s="19">
        <f t="shared" si="0"/>
        <v>2039.3</v>
      </c>
      <c r="M11" s="19">
        <f t="shared" si="0"/>
        <v>2523</v>
      </c>
    </row>
  </sheetData>
  <mergeCells count="4">
    <mergeCell ref="B3:M3"/>
    <mergeCell ref="B4:M4"/>
    <mergeCell ref="D5:F5"/>
    <mergeCell ref="G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 1</vt:lpstr>
      <vt:lpstr>EX 4</vt:lpstr>
      <vt:lpstr>EX 6</vt:lpstr>
      <vt:lpstr>EX 9</vt:lpstr>
      <vt:lpstr>EX 14</vt:lpstr>
      <vt:lpstr>PS 1 a</vt:lpstr>
      <vt:lpstr>PS 1 b</vt:lpstr>
      <vt:lpstr>PS 1 c</vt:lpstr>
      <vt:lpstr>PS 3 a</vt:lpstr>
      <vt:lpstr>PS 3 b</vt:lpstr>
      <vt:lpstr>PS 3 c d</vt:lpstr>
      <vt:lpstr>PS 5 a</vt:lpstr>
      <vt:lpstr>PS 5 b</vt:lpstr>
      <vt:lpstr>PS 5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dunzer</dc:creator>
  <cp:lastModifiedBy>ethan dunzer</cp:lastModifiedBy>
  <dcterms:created xsi:type="dcterms:W3CDTF">2015-06-05T18:17:20Z</dcterms:created>
  <dcterms:modified xsi:type="dcterms:W3CDTF">2021-07-30T20:58:26Z</dcterms:modified>
</cp:coreProperties>
</file>