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4"/>
  <workbookPr/>
  <mc:AlternateContent xmlns:mc="http://schemas.openxmlformats.org/markup-compatibility/2006">
    <mc:Choice Requires="x15">
      <x15ac:absPath xmlns:x15ac="http://schemas.microsoft.com/office/spreadsheetml/2010/11/ac" url="C:\Users\Eseronz\Desktop\"/>
    </mc:Choice>
  </mc:AlternateContent>
  <xr:revisionPtr revIDLastSave="0" documentId="13_ncr:1_{8470429A-68A3-41CD-8076-703A2F63CB3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Ações " sheetId="1" r:id="rId1"/>
  </sheets>
  <calcPr calcId="191029"/>
  <extLst>
    <ext uri="GoogleSheetsCustomDataVersion1">
      <go:sheetsCustomData xmlns:go="http://customooxmlschemas.google.com/" r:id="rId5" roundtripDataSignature="AMtx7mg9G+colLGvxjZdbtQTP5gn/dyHug=="/>
    </ext>
  </extLst>
</workbook>
</file>

<file path=xl/calcChain.xml><?xml version="1.0" encoding="utf-8"?>
<calcChain xmlns="http://schemas.openxmlformats.org/spreadsheetml/2006/main">
  <c r="L117" i="1" l="1"/>
  <c r="M117" i="1" s="1"/>
  <c r="K117" i="1"/>
  <c r="J117" i="1"/>
  <c r="G117" i="1"/>
  <c r="D117" i="1"/>
  <c r="B117" i="1"/>
  <c r="C117" i="1" s="1"/>
  <c r="L116" i="1"/>
  <c r="M116" i="1" s="1"/>
  <c r="K116" i="1"/>
  <c r="J116" i="1"/>
  <c r="G116" i="1"/>
  <c r="D116" i="1"/>
  <c r="B116" i="1"/>
  <c r="C116" i="1" s="1"/>
  <c r="L115" i="1"/>
  <c r="M115" i="1" s="1"/>
  <c r="K115" i="1"/>
  <c r="J115" i="1"/>
  <c r="H115" i="1"/>
  <c r="I115" i="1" s="1"/>
  <c r="G115" i="1"/>
  <c r="D115" i="1"/>
  <c r="B115" i="1"/>
  <c r="M114" i="1"/>
  <c r="L114" i="1"/>
  <c r="K114" i="1"/>
  <c r="J114" i="1"/>
  <c r="H114" i="1"/>
  <c r="I114" i="1" s="1"/>
  <c r="G114" i="1"/>
  <c r="D114" i="1"/>
  <c r="B114" i="1"/>
  <c r="C114" i="1" s="1"/>
  <c r="L113" i="1"/>
  <c r="M113" i="1" s="1"/>
  <c r="K113" i="1"/>
  <c r="J113" i="1"/>
  <c r="G113" i="1"/>
  <c r="D113" i="1"/>
  <c r="B113" i="1"/>
  <c r="H113" i="1" s="1"/>
  <c r="I113" i="1" s="1"/>
  <c r="L112" i="1"/>
  <c r="M112" i="1" s="1"/>
  <c r="K112" i="1"/>
  <c r="J112" i="1"/>
  <c r="G112" i="1"/>
  <c r="D112" i="1"/>
  <c r="B112" i="1"/>
  <c r="C112" i="1" s="1"/>
  <c r="L111" i="1"/>
  <c r="M111" i="1" s="1"/>
  <c r="K111" i="1"/>
  <c r="J111" i="1"/>
  <c r="H111" i="1"/>
  <c r="I111" i="1" s="1"/>
  <c r="G111" i="1"/>
  <c r="D111" i="1"/>
  <c r="B111" i="1"/>
  <c r="C111" i="1" s="1"/>
  <c r="L110" i="1"/>
  <c r="M110" i="1" s="1"/>
  <c r="K110" i="1"/>
  <c r="J110" i="1"/>
  <c r="H110" i="1"/>
  <c r="I110" i="1" s="1"/>
  <c r="G110" i="1"/>
  <c r="D110" i="1"/>
  <c r="C110" i="1"/>
  <c r="B110" i="1"/>
  <c r="M109" i="1"/>
  <c r="L109" i="1"/>
  <c r="K109" i="1"/>
  <c r="J109" i="1"/>
  <c r="G109" i="1"/>
  <c r="D109" i="1"/>
  <c r="C109" i="1"/>
  <c r="B109" i="1"/>
  <c r="H109" i="1" s="1"/>
  <c r="I109" i="1" s="1"/>
  <c r="L108" i="1"/>
  <c r="M108" i="1" s="1"/>
  <c r="K108" i="1"/>
  <c r="J108" i="1"/>
  <c r="G108" i="1"/>
  <c r="D108" i="1"/>
  <c r="B108" i="1"/>
  <c r="L107" i="1"/>
  <c r="M107" i="1" s="1"/>
  <c r="K107" i="1"/>
  <c r="J107" i="1"/>
  <c r="H107" i="1"/>
  <c r="I107" i="1" s="1"/>
  <c r="G107" i="1"/>
  <c r="D107" i="1"/>
  <c r="B107" i="1"/>
  <c r="M106" i="1"/>
  <c r="L106" i="1"/>
  <c r="K106" i="1"/>
  <c r="J106" i="1"/>
  <c r="H106" i="1"/>
  <c r="I106" i="1" s="1"/>
  <c r="G106" i="1"/>
  <c r="D106" i="1"/>
  <c r="B106" i="1"/>
  <c r="C106" i="1" s="1"/>
  <c r="L105" i="1"/>
  <c r="M105" i="1" s="1"/>
  <c r="K105" i="1"/>
  <c r="J105" i="1"/>
  <c r="G105" i="1"/>
  <c r="D105" i="1"/>
  <c r="B105" i="1"/>
  <c r="H105" i="1" s="1"/>
  <c r="I105" i="1" s="1"/>
  <c r="L104" i="1"/>
  <c r="M104" i="1" s="1"/>
  <c r="K104" i="1"/>
  <c r="J104" i="1"/>
  <c r="G104" i="1"/>
  <c r="D104" i="1"/>
  <c r="B104" i="1"/>
  <c r="C104" i="1" s="1"/>
  <c r="L103" i="1"/>
  <c r="M103" i="1" s="1"/>
  <c r="K103" i="1"/>
  <c r="J103" i="1"/>
  <c r="G103" i="1"/>
  <c r="D103" i="1"/>
  <c r="B103" i="1"/>
  <c r="C103" i="1" s="1"/>
  <c r="L102" i="1"/>
  <c r="M102" i="1" s="1"/>
  <c r="K102" i="1"/>
  <c r="J102" i="1"/>
  <c r="H102" i="1"/>
  <c r="I102" i="1" s="1"/>
  <c r="G102" i="1"/>
  <c r="D102" i="1"/>
  <c r="C102" i="1"/>
  <c r="B102" i="1"/>
  <c r="M101" i="1"/>
  <c r="L101" i="1"/>
  <c r="K101" i="1"/>
  <c r="J101" i="1"/>
  <c r="G101" i="1"/>
  <c r="D101" i="1"/>
  <c r="C101" i="1"/>
  <c r="B101" i="1"/>
  <c r="H101" i="1" s="1"/>
  <c r="I101" i="1" s="1"/>
  <c r="L100" i="1"/>
  <c r="M100" i="1" s="1"/>
  <c r="K100" i="1"/>
  <c r="J100" i="1"/>
  <c r="G100" i="1"/>
  <c r="D100" i="1"/>
  <c r="B100" i="1"/>
  <c r="C100" i="1" s="1"/>
  <c r="L99" i="1"/>
  <c r="M99" i="1" s="1"/>
  <c r="K99" i="1"/>
  <c r="J99" i="1"/>
  <c r="G99" i="1"/>
  <c r="D99" i="1"/>
  <c r="B99" i="1"/>
  <c r="H99" i="1" s="1"/>
  <c r="I99" i="1" s="1"/>
  <c r="L98" i="1"/>
  <c r="M98" i="1" s="1"/>
  <c r="K98" i="1"/>
  <c r="J98" i="1"/>
  <c r="G98" i="1"/>
  <c r="D98" i="1"/>
  <c r="B98" i="1"/>
  <c r="H98" i="1" s="1"/>
  <c r="I98" i="1" s="1"/>
  <c r="M97" i="1"/>
  <c r="L97" i="1"/>
  <c r="K97" i="1"/>
  <c r="J97" i="1"/>
  <c r="G97" i="1"/>
  <c r="D97" i="1"/>
  <c r="B97" i="1"/>
  <c r="H97" i="1" s="1"/>
  <c r="L96" i="1"/>
  <c r="M96" i="1" s="1"/>
  <c r="K96" i="1"/>
  <c r="J96" i="1"/>
  <c r="G96" i="1"/>
  <c r="D96" i="1"/>
  <c r="B96" i="1"/>
  <c r="C96" i="1" s="1"/>
  <c r="L95" i="1"/>
  <c r="M95" i="1" s="1"/>
  <c r="K95" i="1"/>
  <c r="J95" i="1"/>
  <c r="G95" i="1"/>
  <c r="D95" i="1"/>
  <c r="B95" i="1"/>
  <c r="H95" i="1" s="1"/>
  <c r="I95" i="1" s="1"/>
  <c r="M94" i="1"/>
  <c r="L94" i="1"/>
  <c r="K94" i="1"/>
  <c r="J94" i="1"/>
  <c r="G94" i="1"/>
  <c r="D94" i="1"/>
  <c r="B94" i="1"/>
  <c r="H94" i="1" s="1"/>
  <c r="I94" i="1" s="1"/>
  <c r="L93" i="1"/>
  <c r="M93" i="1" s="1"/>
  <c r="K93" i="1"/>
  <c r="J93" i="1"/>
  <c r="G93" i="1"/>
  <c r="D93" i="1"/>
  <c r="B93" i="1"/>
  <c r="H93" i="1" s="1"/>
  <c r="L92" i="1"/>
  <c r="M92" i="1" s="1"/>
  <c r="K92" i="1"/>
  <c r="J92" i="1"/>
  <c r="G92" i="1"/>
  <c r="D92" i="1"/>
  <c r="B92" i="1"/>
  <c r="L91" i="1"/>
  <c r="M91" i="1" s="1"/>
  <c r="K91" i="1"/>
  <c r="J91" i="1"/>
  <c r="G91" i="1"/>
  <c r="D91" i="1"/>
  <c r="B91" i="1"/>
  <c r="H91" i="1" s="1"/>
  <c r="I91" i="1" s="1"/>
  <c r="M90" i="1"/>
  <c r="L90" i="1"/>
  <c r="K90" i="1"/>
  <c r="J90" i="1"/>
  <c r="G90" i="1"/>
  <c r="D90" i="1"/>
  <c r="B90" i="1"/>
  <c r="C90" i="1" s="1"/>
  <c r="L89" i="1"/>
  <c r="M89" i="1" s="1"/>
  <c r="K89" i="1"/>
  <c r="J89" i="1"/>
  <c r="H89" i="1"/>
  <c r="I89" i="1" s="1"/>
  <c r="G89" i="1"/>
  <c r="D89" i="1"/>
  <c r="C89" i="1"/>
  <c r="B89" i="1"/>
  <c r="L88" i="1"/>
  <c r="M88" i="1" s="1"/>
  <c r="K88" i="1"/>
  <c r="J88" i="1"/>
  <c r="G88" i="1"/>
  <c r="D88" i="1"/>
  <c r="B88" i="1"/>
  <c r="L87" i="1"/>
  <c r="M87" i="1" s="1"/>
  <c r="K87" i="1"/>
  <c r="J87" i="1"/>
  <c r="G87" i="1"/>
  <c r="D87" i="1"/>
  <c r="B87" i="1"/>
  <c r="H87" i="1" s="1"/>
  <c r="I87" i="1" s="1"/>
  <c r="M86" i="1"/>
  <c r="L86" i="1"/>
  <c r="K86" i="1"/>
  <c r="J86" i="1"/>
  <c r="G86" i="1"/>
  <c r="D86" i="1"/>
  <c r="B86" i="1"/>
  <c r="H86" i="1" s="1"/>
  <c r="I86" i="1" s="1"/>
  <c r="L85" i="1"/>
  <c r="M85" i="1" s="1"/>
  <c r="K85" i="1"/>
  <c r="J85" i="1"/>
  <c r="H85" i="1"/>
  <c r="I85" i="1" s="1"/>
  <c r="G85" i="1"/>
  <c r="D85" i="1"/>
  <c r="C85" i="1"/>
  <c r="B85" i="1"/>
  <c r="L84" i="1"/>
  <c r="M84" i="1" s="1"/>
  <c r="K84" i="1"/>
  <c r="J84" i="1"/>
  <c r="G84" i="1"/>
  <c r="D84" i="1"/>
  <c r="B84" i="1"/>
  <c r="C84" i="1" s="1"/>
  <c r="L83" i="1"/>
  <c r="M83" i="1" s="1"/>
  <c r="K83" i="1"/>
  <c r="J83" i="1"/>
  <c r="G83" i="1"/>
  <c r="D83" i="1"/>
  <c r="B83" i="1"/>
  <c r="H83" i="1" s="1"/>
  <c r="I83" i="1" s="1"/>
  <c r="L82" i="1"/>
  <c r="M82" i="1" s="1"/>
  <c r="K82" i="1"/>
  <c r="J82" i="1"/>
  <c r="H82" i="1"/>
  <c r="I82" i="1" s="1"/>
  <c r="G82" i="1"/>
  <c r="D82" i="1"/>
  <c r="C82" i="1"/>
  <c r="B82" i="1"/>
  <c r="L81" i="1"/>
  <c r="M81" i="1" s="1"/>
  <c r="K81" i="1"/>
  <c r="J81" i="1"/>
  <c r="G81" i="1"/>
  <c r="D81" i="1"/>
  <c r="B81" i="1"/>
  <c r="H81" i="1" s="1"/>
  <c r="I81" i="1" s="1"/>
  <c r="L80" i="1"/>
  <c r="M80" i="1" s="1"/>
  <c r="K80" i="1"/>
  <c r="J80" i="1"/>
  <c r="G80" i="1"/>
  <c r="D80" i="1"/>
  <c r="B80" i="1"/>
  <c r="C80" i="1" s="1"/>
  <c r="L79" i="1"/>
  <c r="M79" i="1" s="1"/>
  <c r="K79" i="1"/>
  <c r="J79" i="1"/>
  <c r="G79" i="1"/>
  <c r="D79" i="1"/>
  <c r="B79" i="1"/>
  <c r="H79" i="1" s="1"/>
  <c r="I79" i="1" s="1"/>
  <c r="L78" i="1"/>
  <c r="M78" i="1" s="1"/>
  <c r="K78" i="1"/>
  <c r="J78" i="1"/>
  <c r="H78" i="1"/>
  <c r="I78" i="1" s="1"/>
  <c r="G78" i="1"/>
  <c r="D78" i="1"/>
  <c r="B78" i="1"/>
  <c r="C78" i="1" s="1"/>
  <c r="M77" i="1"/>
  <c r="L77" i="1"/>
  <c r="K77" i="1"/>
  <c r="J77" i="1"/>
  <c r="G77" i="1"/>
  <c r="D77" i="1"/>
  <c r="B77" i="1"/>
  <c r="H77" i="1" s="1"/>
  <c r="L76" i="1"/>
  <c r="M76" i="1" s="1"/>
  <c r="K76" i="1"/>
  <c r="J76" i="1"/>
  <c r="G76" i="1"/>
  <c r="D76" i="1"/>
  <c r="B76" i="1"/>
  <c r="L75" i="1"/>
  <c r="M75" i="1" s="1"/>
  <c r="K75" i="1"/>
  <c r="J75" i="1"/>
  <c r="G75" i="1"/>
  <c r="D75" i="1"/>
  <c r="B75" i="1"/>
  <c r="H75" i="1" s="1"/>
  <c r="I75" i="1" s="1"/>
  <c r="M74" i="1"/>
  <c r="L74" i="1"/>
  <c r="K74" i="1"/>
  <c r="J74" i="1"/>
  <c r="G74" i="1"/>
  <c r="D74" i="1"/>
  <c r="B74" i="1"/>
  <c r="C74" i="1" s="1"/>
  <c r="L73" i="1"/>
  <c r="M73" i="1" s="1"/>
  <c r="K73" i="1"/>
  <c r="J73" i="1"/>
  <c r="H73" i="1"/>
  <c r="G73" i="1"/>
  <c r="D73" i="1"/>
  <c r="C73" i="1"/>
  <c r="B73" i="1"/>
  <c r="L72" i="1"/>
  <c r="M72" i="1" s="1"/>
  <c r="K72" i="1"/>
  <c r="J72" i="1"/>
  <c r="G72" i="1"/>
  <c r="D72" i="1"/>
  <c r="B72" i="1"/>
  <c r="L71" i="1"/>
  <c r="M71" i="1" s="1"/>
  <c r="K71" i="1"/>
  <c r="J71" i="1"/>
  <c r="G71" i="1"/>
  <c r="D71" i="1"/>
  <c r="B71" i="1"/>
  <c r="H71" i="1" s="1"/>
  <c r="I71" i="1" s="1"/>
  <c r="M70" i="1"/>
  <c r="L70" i="1"/>
  <c r="K70" i="1"/>
  <c r="J70" i="1"/>
  <c r="G70" i="1"/>
  <c r="D70" i="1"/>
  <c r="B70" i="1"/>
  <c r="H70" i="1" s="1"/>
  <c r="I70" i="1" s="1"/>
  <c r="L69" i="1"/>
  <c r="M69" i="1" s="1"/>
  <c r="K69" i="1"/>
  <c r="J69" i="1"/>
  <c r="G69" i="1"/>
  <c r="D69" i="1"/>
  <c r="B69" i="1"/>
  <c r="H69" i="1" s="1"/>
  <c r="I69" i="1" s="1"/>
  <c r="L68" i="1"/>
  <c r="M68" i="1" s="1"/>
  <c r="K68" i="1"/>
  <c r="J68" i="1"/>
  <c r="G68" i="1"/>
  <c r="D68" i="1"/>
  <c r="B68" i="1"/>
  <c r="L67" i="1"/>
  <c r="M67" i="1" s="1"/>
  <c r="K67" i="1"/>
  <c r="J67" i="1"/>
  <c r="G67" i="1"/>
  <c r="D67" i="1"/>
  <c r="B67" i="1"/>
  <c r="H67" i="1" s="1"/>
  <c r="I67" i="1" s="1"/>
  <c r="M66" i="1"/>
  <c r="L66" i="1"/>
  <c r="K66" i="1"/>
  <c r="J66" i="1"/>
  <c r="G66" i="1"/>
  <c r="D66" i="1"/>
  <c r="B66" i="1"/>
  <c r="H66" i="1" s="1"/>
  <c r="I66" i="1" s="1"/>
  <c r="L65" i="1"/>
  <c r="M65" i="1" s="1"/>
  <c r="K65" i="1"/>
  <c r="J65" i="1"/>
  <c r="G65" i="1"/>
  <c r="D65" i="1"/>
  <c r="B65" i="1"/>
  <c r="H65" i="1" s="1"/>
  <c r="I65" i="1" s="1"/>
  <c r="L64" i="1"/>
  <c r="M64" i="1" s="1"/>
  <c r="K64" i="1"/>
  <c r="J64" i="1"/>
  <c r="G64" i="1"/>
  <c r="D64" i="1"/>
  <c r="B64" i="1"/>
  <c r="L63" i="1"/>
  <c r="M63" i="1" s="1"/>
  <c r="K63" i="1"/>
  <c r="J63" i="1"/>
  <c r="I63" i="1"/>
  <c r="G63" i="1"/>
  <c r="D63" i="1"/>
  <c r="B63" i="1"/>
  <c r="H63" i="1" s="1"/>
  <c r="L62" i="1"/>
  <c r="M62" i="1" s="1"/>
  <c r="K62" i="1"/>
  <c r="J62" i="1"/>
  <c r="H62" i="1"/>
  <c r="I62" i="1" s="1"/>
  <c r="G62" i="1"/>
  <c r="D62" i="1"/>
  <c r="C62" i="1"/>
  <c r="B62" i="1"/>
  <c r="L61" i="1"/>
  <c r="M61" i="1" s="1"/>
  <c r="K61" i="1"/>
  <c r="J61" i="1"/>
  <c r="H61" i="1"/>
  <c r="I61" i="1" s="1"/>
  <c r="G61" i="1"/>
  <c r="D61" i="1"/>
  <c r="B61" i="1"/>
  <c r="C61" i="1" s="1"/>
  <c r="L60" i="1"/>
  <c r="M60" i="1" s="1"/>
  <c r="K60" i="1"/>
  <c r="J60" i="1"/>
  <c r="G60" i="1"/>
  <c r="D60" i="1"/>
  <c r="B60" i="1"/>
  <c r="L59" i="1"/>
  <c r="M59" i="1" s="1"/>
  <c r="K59" i="1"/>
  <c r="J59" i="1"/>
  <c r="I59" i="1"/>
  <c r="G59" i="1"/>
  <c r="D59" i="1"/>
  <c r="B59" i="1"/>
  <c r="H59" i="1" s="1"/>
  <c r="M58" i="1"/>
  <c r="L58" i="1"/>
  <c r="K58" i="1"/>
  <c r="J58" i="1"/>
  <c r="G58" i="1"/>
  <c r="D58" i="1"/>
  <c r="B58" i="1"/>
  <c r="C58" i="1" s="1"/>
  <c r="L57" i="1"/>
  <c r="M57" i="1" s="1"/>
  <c r="K57" i="1"/>
  <c r="J57" i="1"/>
  <c r="H57" i="1"/>
  <c r="I57" i="1" s="1"/>
  <c r="G57" i="1"/>
  <c r="D57" i="1"/>
  <c r="C57" i="1"/>
  <c r="B57" i="1"/>
  <c r="L56" i="1"/>
  <c r="M56" i="1" s="1"/>
  <c r="K56" i="1"/>
  <c r="J56" i="1"/>
  <c r="G56" i="1"/>
  <c r="D56" i="1"/>
  <c r="B56" i="1"/>
  <c r="L55" i="1"/>
  <c r="M55" i="1" s="1"/>
  <c r="K55" i="1"/>
  <c r="J55" i="1"/>
  <c r="G55" i="1"/>
  <c r="D55" i="1"/>
  <c r="B55" i="1"/>
  <c r="H55" i="1" s="1"/>
  <c r="I55" i="1" s="1"/>
  <c r="L54" i="1"/>
  <c r="M54" i="1" s="1"/>
  <c r="K54" i="1"/>
  <c r="J54" i="1"/>
  <c r="H54" i="1"/>
  <c r="I54" i="1" s="1"/>
  <c r="G54" i="1"/>
  <c r="D54" i="1"/>
  <c r="C54" i="1"/>
  <c r="B54" i="1"/>
  <c r="M53" i="1"/>
  <c r="L53" i="1"/>
  <c r="K53" i="1"/>
  <c r="J53" i="1"/>
  <c r="G53" i="1"/>
  <c r="D53" i="1"/>
  <c r="B53" i="1"/>
  <c r="C53" i="1" s="1"/>
  <c r="L52" i="1"/>
  <c r="M52" i="1" s="1"/>
  <c r="K52" i="1"/>
  <c r="J52" i="1"/>
  <c r="G52" i="1"/>
  <c r="D52" i="1"/>
  <c r="B52" i="1"/>
  <c r="L51" i="1"/>
  <c r="M51" i="1" s="1"/>
  <c r="K51" i="1"/>
  <c r="J51" i="1"/>
  <c r="G51" i="1"/>
  <c r="D51" i="1"/>
  <c r="B51" i="1"/>
  <c r="H51" i="1" s="1"/>
  <c r="I51" i="1" s="1"/>
  <c r="M50" i="1"/>
  <c r="L50" i="1"/>
  <c r="K50" i="1"/>
  <c r="J50" i="1"/>
  <c r="G50" i="1"/>
  <c r="D50" i="1"/>
  <c r="B50" i="1"/>
  <c r="H50" i="1" s="1"/>
  <c r="I50" i="1" s="1"/>
  <c r="L49" i="1"/>
  <c r="M49" i="1" s="1"/>
  <c r="K49" i="1"/>
  <c r="J49" i="1"/>
  <c r="G49" i="1"/>
  <c r="D49" i="1"/>
  <c r="B49" i="1"/>
  <c r="H49" i="1" s="1"/>
  <c r="I49" i="1" s="1"/>
  <c r="L48" i="1"/>
  <c r="M48" i="1" s="1"/>
  <c r="K48" i="1"/>
  <c r="J48" i="1"/>
  <c r="G48" i="1"/>
  <c r="D48" i="1"/>
  <c r="B48" i="1"/>
  <c r="L47" i="1"/>
  <c r="M47" i="1" s="1"/>
  <c r="K47" i="1"/>
  <c r="J47" i="1"/>
  <c r="G47" i="1"/>
  <c r="D47" i="1"/>
  <c r="B47" i="1"/>
  <c r="H47" i="1" s="1"/>
  <c r="I47" i="1" s="1"/>
  <c r="M46" i="1"/>
  <c r="L46" i="1"/>
  <c r="K46" i="1"/>
  <c r="J46" i="1"/>
  <c r="G46" i="1"/>
  <c r="D46" i="1"/>
  <c r="B46" i="1"/>
  <c r="H46" i="1" s="1"/>
  <c r="I46" i="1" s="1"/>
  <c r="L45" i="1"/>
  <c r="M45" i="1" s="1"/>
  <c r="K45" i="1"/>
  <c r="J45" i="1"/>
  <c r="H45" i="1"/>
  <c r="I45" i="1" s="1"/>
  <c r="G45" i="1"/>
  <c r="D45" i="1"/>
  <c r="B45" i="1"/>
  <c r="C45" i="1" s="1"/>
  <c r="L44" i="1"/>
  <c r="M44" i="1" s="1"/>
  <c r="K44" i="1"/>
  <c r="J44" i="1"/>
  <c r="G44" i="1"/>
  <c r="D44" i="1"/>
  <c r="B44" i="1"/>
  <c r="C44" i="1" s="1"/>
  <c r="L43" i="1"/>
  <c r="M43" i="1" s="1"/>
  <c r="K43" i="1"/>
  <c r="J43" i="1"/>
  <c r="I43" i="1"/>
  <c r="G43" i="1"/>
  <c r="D43" i="1"/>
  <c r="B43" i="1"/>
  <c r="H43" i="1" s="1"/>
  <c r="L42" i="1"/>
  <c r="M42" i="1" s="1"/>
  <c r="K42" i="1"/>
  <c r="J42" i="1"/>
  <c r="G42" i="1"/>
  <c r="D42" i="1"/>
  <c r="B42" i="1"/>
  <c r="C42" i="1" s="1"/>
  <c r="L41" i="1"/>
  <c r="M41" i="1" s="1"/>
  <c r="K41" i="1"/>
  <c r="J41" i="1"/>
  <c r="G41" i="1"/>
  <c r="D41" i="1"/>
  <c r="B41" i="1"/>
  <c r="H41" i="1" s="1"/>
  <c r="I41" i="1" s="1"/>
  <c r="L40" i="1"/>
  <c r="M40" i="1" s="1"/>
  <c r="K40" i="1"/>
  <c r="J40" i="1"/>
  <c r="G40" i="1"/>
  <c r="D40" i="1"/>
  <c r="B40" i="1"/>
  <c r="C40" i="1" s="1"/>
  <c r="L39" i="1"/>
  <c r="M39" i="1" s="1"/>
  <c r="K39" i="1"/>
  <c r="J39" i="1"/>
  <c r="G39" i="1"/>
  <c r="D39" i="1"/>
  <c r="B39" i="1"/>
  <c r="L38" i="1"/>
  <c r="M38" i="1" s="1"/>
  <c r="K38" i="1"/>
  <c r="J38" i="1"/>
  <c r="G38" i="1"/>
  <c r="D38" i="1"/>
  <c r="C38" i="1"/>
  <c r="B38" i="1"/>
  <c r="H38" i="1" s="1"/>
  <c r="I38" i="1" s="1"/>
  <c r="L37" i="1"/>
  <c r="M37" i="1" s="1"/>
  <c r="K37" i="1"/>
  <c r="J37" i="1"/>
  <c r="H37" i="1"/>
  <c r="G37" i="1"/>
  <c r="D37" i="1"/>
  <c r="B37" i="1"/>
  <c r="L36" i="1"/>
  <c r="M36" i="1" s="1"/>
  <c r="K36" i="1"/>
  <c r="J36" i="1"/>
  <c r="H36" i="1"/>
  <c r="I36" i="1" s="1"/>
  <c r="G36" i="1"/>
  <c r="D36" i="1"/>
  <c r="B36" i="1"/>
  <c r="L35" i="1"/>
  <c r="M35" i="1" s="1"/>
  <c r="K35" i="1"/>
  <c r="J35" i="1"/>
  <c r="G35" i="1"/>
  <c r="D35" i="1"/>
  <c r="B35" i="1"/>
  <c r="H35" i="1" s="1"/>
  <c r="I35" i="1" s="1"/>
  <c r="L34" i="1"/>
  <c r="M34" i="1" s="1"/>
  <c r="K34" i="1"/>
  <c r="J34" i="1"/>
  <c r="G34" i="1"/>
  <c r="D34" i="1"/>
  <c r="B34" i="1"/>
  <c r="C34" i="1" s="1"/>
  <c r="L33" i="1"/>
  <c r="M33" i="1" s="1"/>
  <c r="K33" i="1"/>
  <c r="J33" i="1"/>
  <c r="G33" i="1"/>
  <c r="D33" i="1"/>
  <c r="B33" i="1"/>
  <c r="H33" i="1" s="1"/>
  <c r="I33" i="1" s="1"/>
  <c r="L32" i="1"/>
  <c r="M32" i="1" s="1"/>
  <c r="K32" i="1"/>
  <c r="J32" i="1"/>
  <c r="G32" i="1"/>
  <c r="D32" i="1"/>
  <c r="B32" i="1"/>
  <c r="H32" i="1" s="1"/>
  <c r="I32" i="1" s="1"/>
  <c r="L31" i="1"/>
  <c r="M31" i="1" s="1"/>
  <c r="K31" i="1"/>
  <c r="J31" i="1"/>
  <c r="G31" i="1"/>
  <c r="D31" i="1"/>
  <c r="B31" i="1"/>
  <c r="H31" i="1" s="1"/>
  <c r="I31" i="1" s="1"/>
  <c r="L30" i="1"/>
  <c r="M30" i="1" s="1"/>
  <c r="K30" i="1"/>
  <c r="J30" i="1"/>
  <c r="G30" i="1"/>
  <c r="D30" i="1"/>
  <c r="B30" i="1"/>
  <c r="L29" i="1"/>
  <c r="M29" i="1" s="1"/>
  <c r="K29" i="1"/>
  <c r="J29" i="1"/>
  <c r="G29" i="1"/>
  <c r="D29" i="1"/>
  <c r="B29" i="1"/>
  <c r="H29" i="1" s="1"/>
  <c r="I29" i="1" s="1"/>
  <c r="L28" i="1"/>
  <c r="M28" i="1" s="1"/>
  <c r="K28" i="1"/>
  <c r="J28" i="1"/>
  <c r="H28" i="1"/>
  <c r="I28" i="1" s="1"/>
  <c r="G28" i="1"/>
  <c r="D28" i="1"/>
  <c r="B28" i="1"/>
  <c r="L27" i="1"/>
  <c r="M27" i="1" s="1"/>
  <c r="K27" i="1"/>
  <c r="J27" i="1"/>
  <c r="H27" i="1"/>
  <c r="I27" i="1" s="1"/>
  <c r="G27" i="1"/>
  <c r="D27" i="1"/>
  <c r="B27" i="1"/>
  <c r="C27" i="1" s="1"/>
  <c r="L26" i="1"/>
  <c r="M26" i="1" s="1"/>
  <c r="K26" i="1"/>
  <c r="J26" i="1"/>
  <c r="H26" i="1"/>
  <c r="I26" i="1" s="1"/>
  <c r="G26" i="1"/>
  <c r="D26" i="1"/>
  <c r="B26" i="1"/>
  <c r="M25" i="1"/>
  <c r="L25" i="1"/>
  <c r="K25" i="1"/>
  <c r="J25" i="1"/>
  <c r="G25" i="1"/>
  <c r="D25" i="1"/>
  <c r="B25" i="1"/>
  <c r="H25" i="1" s="1"/>
  <c r="I25" i="1" s="1"/>
  <c r="L24" i="1"/>
  <c r="M24" i="1" s="1"/>
  <c r="K24" i="1"/>
  <c r="J24" i="1"/>
  <c r="G24" i="1"/>
  <c r="D24" i="1"/>
  <c r="B24" i="1"/>
  <c r="L23" i="1"/>
  <c r="M23" i="1" s="1"/>
  <c r="K23" i="1"/>
  <c r="J23" i="1"/>
  <c r="G23" i="1"/>
  <c r="D23" i="1"/>
  <c r="B23" i="1"/>
  <c r="C23" i="1" s="1"/>
  <c r="M22" i="1"/>
  <c r="L22" i="1"/>
  <c r="K22" i="1"/>
  <c r="J22" i="1"/>
  <c r="G22" i="1"/>
  <c r="D22" i="1"/>
  <c r="B22" i="1"/>
  <c r="H22" i="1" s="1"/>
  <c r="I22" i="1" s="1"/>
  <c r="L21" i="1"/>
  <c r="M21" i="1" s="1"/>
  <c r="K21" i="1"/>
  <c r="J21" i="1"/>
  <c r="H21" i="1"/>
  <c r="G21" i="1"/>
  <c r="D21" i="1"/>
  <c r="C21" i="1" s="1"/>
  <c r="B21" i="1"/>
  <c r="L20" i="1"/>
  <c r="M20" i="1" s="1"/>
  <c r="K20" i="1"/>
  <c r="J20" i="1"/>
  <c r="H20" i="1"/>
  <c r="I20" i="1" s="1"/>
  <c r="G20" i="1"/>
  <c r="D20" i="1"/>
  <c r="B20" i="1"/>
  <c r="L19" i="1"/>
  <c r="M19" i="1" s="1"/>
  <c r="K19" i="1"/>
  <c r="J19" i="1"/>
  <c r="H19" i="1"/>
  <c r="I19" i="1" s="1"/>
  <c r="G19" i="1"/>
  <c r="D19" i="1"/>
  <c r="B19" i="1"/>
  <c r="M18" i="1"/>
  <c r="L18" i="1"/>
  <c r="K18" i="1"/>
  <c r="J18" i="1"/>
  <c r="G18" i="1"/>
  <c r="D18" i="1"/>
  <c r="B18" i="1"/>
  <c r="C18" i="1" s="1"/>
  <c r="L17" i="1"/>
  <c r="M17" i="1" s="1"/>
  <c r="K17" i="1"/>
  <c r="J17" i="1"/>
  <c r="G17" i="1"/>
  <c r="D17" i="1"/>
  <c r="B17" i="1"/>
  <c r="C17" i="1" s="1"/>
  <c r="L16" i="1"/>
  <c r="M16" i="1" s="1"/>
  <c r="K16" i="1"/>
  <c r="J16" i="1"/>
  <c r="G16" i="1"/>
  <c r="D16" i="1"/>
  <c r="B16" i="1"/>
  <c r="H16" i="1" s="1"/>
  <c r="I16" i="1" s="1"/>
  <c r="L15" i="1"/>
  <c r="M15" i="1" s="1"/>
  <c r="K15" i="1"/>
  <c r="J15" i="1"/>
  <c r="G15" i="1"/>
  <c r="D15" i="1"/>
  <c r="B15" i="1"/>
  <c r="H15" i="1" s="1"/>
  <c r="I15" i="1" s="1"/>
  <c r="L14" i="1"/>
  <c r="M14" i="1" s="1"/>
  <c r="K14" i="1"/>
  <c r="J14" i="1"/>
  <c r="G14" i="1"/>
  <c r="D14" i="1"/>
  <c r="B14" i="1"/>
  <c r="C14" i="1" s="1"/>
  <c r="L13" i="1"/>
  <c r="M13" i="1" s="1"/>
  <c r="K13" i="1"/>
  <c r="J13" i="1"/>
  <c r="G13" i="1"/>
  <c r="D13" i="1"/>
  <c r="B13" i="1"/>
  <c r="H13" i="1" s="1"/>
  <c r="I13" i="1" s="1"/>
  <c r="L12" i="1"/>
  <c r="M12" i="1" s="1"/>
  <c r="K12" i="1"/>
  <c r="J12" i="1"/>
  <c r="G12" i="1"/>
  <c r="D12" i="1"/>
  <c r="B12" i="1"/>
  <c r="C12" i="1" s="1"/>
  <c r="L11" i="1"/>
  <c r="M11" i="1" s="1"/>
  <c r="K11" i="1"/>
  <c r="J11" i="1"/>
  <c r="H11" i="1"/>
  <c r="I11" i="1" s="1"/>
  <c r="G11" i="1"/>
  <c r="D11" i="1"/>
  <c r="B11" i="1"/>
  <c r="L10" i="1"/>
  <c r="M10" i="1" s="1"/>
  <c r="K10" i="1"/>
  <c r="J10" i="1"/>
  <c r="H10" i="1"/>
  <c r="I10" i="1" s="1"/>
  <c r="G10" i="1"/>
  <c r="D10" i="1"/>
  <c r="B10" i="1"/>
  <c r="C10" i="1" s="1"/>
  <c r="L9" i="1"/>
  <c r="M9" i="1" s="1"/>
  <c r="K9" i="1"/>
  <c r="J9" i="1"/>
  <c r="G9" i="1"/>
  <c r="D9" i="1"/>
  <c r="B9" i="1"/>
  <c r="H9" i="1" s="1"/>
  <c r="I9" i="1" s="1"/>
  <c r="L8" i="1"/>
  <c r="M8" i="1" s="1"/>
  <c r="K8" i="1"/>
  <c r="J8" i="1"/>
  <c r="G8" i="1"/>
  <c r="D8" i="1"/>
  <c r="B8" i="1"/>
  <c r="C8" i="1" s="1"/>
  <c r="L7" i="1"/>
  <c r="M7" i="1" s="1"/>
  <c r="K7" i="1"/>
  <c r="J7" i="1"/>
  <c r="G7" i="1"/>
  <c r="D7" i="1"/>
  <c r="B7" i="1"/>
  <c r="C7" i="1" s="1"/>
  <c r="L6" i="1"/>
  <c r="M6" i="1" s="1"/>
  <c r="K6" i="1"/>
  <c r="J6" i="1"/>
  <c r="G6" i="1"/>
  <c r="D6" i="1"/>
  <c r="B6" i="1"/>
  <c r="H6" i="1" s="1"/>
  <c r="I6" i="1" s="1"/>
  <c r="L5" i="1"/>
  <c r="M5" i="1" s="1"/>
  <c r="K5" i="1"/>
  <c r="J5" i="1"/>
  <c r="G5" i="1"/>
  <c r="D5" i="1"/>
  <c r="B5" i="1"/>
  <c r="H5" i="1" s="1"/>
  <c r="M4" i="1"/>
  <c r="L4" i="1"/>
  <c r="K4" i="1"/>
  <c r="J4" i="1"/>
  <c r="G4" i="1"/>
  <c r="D4" i="1"/>
  <c r="B4" i="1"/>
  <c r="H4" i="1" s="1"/>
  <c r="I4" i="1" s="1"/>
  <c r="L3" i="1"/>
  <c r="M3" i="1" s="1"/>
  <c r="K3" i="1"/>
  <c r="J3" i="1"/>
  <c r="G3" i="1"/>
  <c r="D3" i="1"/>
  <c r="B3" i="1"/>
  <c r="H3" i="1" s="1"/>
  <c r="I3" i="1" s="1"/>
  <c r="J1" i="1"/>
  <c r="C70" i="1" l="1"/>
  <c r="C24" i="1"/>
  <c r="C30" i="1"/>
  <c r="C33" i="1"/>
  <c r="H53" i="1"/>
  <c r="I53" i="1" s="1"/>
  <c r="H58" i="1"/>
  <c r="I58" i="1" s="1"/>
  <c r="H74" i="1"/>
  <c r="I74" i="1" s="1"/>
  <c r="C81" i="1"/>
  <c r="H90" i="1"/>
  <c r="I90" i="1" s="1"/>
  <c r="C97" i="1"/>
  <c r="C98" i="1"/>
  <c r="C50" i="1"/>
  <c r="C86" i="1"/>
  <c r="H42" i="1"/>
  <c r="I42" i="1" s="1"/>
  <c r="H103" i="1"/>
  <c r="I103" i="1" s="1"/>
  <c r="C4" i="1"/>
  <c r="C65" i="1"/>
  <c r="C66" i="1"/>
  <c r="C77" i="1"/>
  <c r="C93" i="1"/>
  <c r="C94" i="1"/>
  <c r="C49" i="1"/>
  <c r="C69" i="1"/>
  <c r="H14" i="1"/>
  <c r="I14" i="1" s="1"/>
  <c r="H17" i="1"/>
  <c r="I17" i="1" s="1"/>
  <c r="C5" i="1"/>
  <c r="C11" i="1"/>
  <c r="C22" i="1"/>
  <c r="C28" i="1"/>
  <c r="H30" i="1"/>
  <c r="I30" i="1" s="1"/>
  <c r="C39" i="1"/>
  <c r="C76" i="1"/>
  <c r="C92" i="1"/>
  <c r="C113" i="1"/>
  <c r="C115" i="1"/>
  <c r="C6" i="1"/>
  <c r="H12" i="1"/>
  <c r="I12" i="1" s="1"/>
  <c r="C26" i="1"/>
  <c r="C37" i="1"/>
  <c r="C72" i="1"/>
  <c r="C88" i="1"/>
  <c r="C105" i="1"/>
  <c r="C107" i="1"/>
  <c r="C108" i="1"/>
  <c r="H18" i="1"/>
  <c r="I18" i="1" s="1"/>
  <c r="C25" i="1"/>
  <c r="H34" i="1"/>
  <c r="I34" i="1" s="1"/>
  <c r="C41" i="1"/>
  <c r="C52" i="1"/>
  <c r="H52" i="1"/>
  <c r="I52" i="1" s="1"/>
  <c r="C56" i="1"/>
  <c r="H56" i="1"/>
  <c r="I56" i="1" s="1"/>
  <c r="C60" i="1"/>
  <c r="H60" i="1"/>
  <c r="I60" i="1" s="1"/>
  <c r="C64" i="1"/>
  <c r="H64" i="1"/>
  <c r="I64" i="1" s="1"/>
  <c r="C68" i="1"/>
  <c r="H68" i="1"/>
  <c r="I68" i="1" s="1"/>
  <c r="C9" i="1"/>
  <c r="I21" i="1"/>
  <c r="I37" i="1"/>
  <c r="C48" i="1"/>
  <c r="H48" i="1"/>
  <c r="I48" i="1" s="1"/>
  <c r="I73" i="1"/>
  <c r="I77" i="1"/>
  <c r="H7" i="1"/>
  <c r="I7" i="1" s="1"/>
  <c r="H8" i="1"/>
  <c r="I8" i="1" s="1"/>
  <c r="C13" i="1"/>
  <c r="H23" i="1"/>
  <c r="I23" i="1" s="1"/>
  <c r="H24" i="1"/>
  <c r="I24" i="1" s="1"/>
  <c r="C29" i="1"/>
  <c r="H39" i="1"/>
  <c r="I39" i="1" s="1"/>
  <c r="H40" i="1"/>
  <c r="I40" i="1" s="1"/>
  <c r="C46" i="1"/>
  <c r="I5" i="1"/>
  <c r="C3" i="1"/>
  <c r="C15" i="1"/>
  <c r="C16" i="1"/>
  <c r="C31" i="1"/>
  <c r="C32" i="1"/>
  <c r="H44" i="1"/>
  <c r="I44" i="1" s="1"/>
  <c r="I97" i="1"/>
  <c r="C19" i="1"/>
  <c r="C20" i="1"/>
  <c r="C35" i="1"/>
  <c r="C36" i="1"/>
  <c r="I93" i="1"/>
  <c r="H72" i="1"/>
  <c r="I72" i="1" s="1"/>
  <c r="H76" i="1"/>
  <c r="I76" i="1" s="1"/>
  <c r="H80" i="1"/>
  <c r="I80" i="1" s="1"/>
  <c r="H84" i="1"/>
  <c r="I84" i="1" s="1"/>
  <c r="H88" i="1"/>
  <c r="I88" i="1" s="1"/>
  <c r="H92" i="1"/>
  <c r="I92" i="1" s="1"/>
  <c r="H96" i="1"/>
  <c r="I96" i="1" s="1"/>
  <c r="H100" i="1"/>
  <c r="I100" i="1" s="1"/>
  <c r="H104" i="1"/>
  <c r="I104" i="1" s="1"/>
  <c r="H108" i="1"/>
  <c r="I108" i="1" s="1"/>
  <c r="H112" i="1"/>
  <c r="I112" i="1" s="1"/>
  <c r="H116" i="1"/>
  <c r="I116" i="1" s="1"/>
  <c r="H117" i="1"/>
  <c r="I117" i="1" s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Eseronz</author>
  </authors>
  <commentList>
    <comment ref="F1" authorId="0" shapeId="0" xr:uid="{00000000-0006-0000-0000-000001000000}">
      <text>
        <r>
          <rPr>
            <sz val="10"/>
            <color rgb="FF000000"/>
            <rFont val="Arial"/>
          </rPr>
          <t>Insira aqui seu patrimônio atual.
======</t>
        </r>
      </text>
    </comment>
    <comment ref="J1" authorId="0" shapeId="0" xr:uid="{00000000-0006-0000-0000-000002000000}">
      <text>
        <r>
          <rPr>
            <sz val="10"/>
            <color rgb="FF000000"/>
            <rFont val="Arial"/>
          </rPr>
          <t>Altere na fórmula o valor que deseja como meta.
======</t>
        </r>
      </text>
    </comment>
    <comment ref="A2" authorId="1" shapeId="0" xr:uid="{C65AEF0D-C2EE-411A-ACED-BB192460A26F}">
      <text>
        <r>
          <rPr>
            <b/>
            <sz val="9"/>
            <color indexed="81"/>
            <rFont val="Segoe UI"/>
            <charset val="1"/>
          </rPr>
          <t>Eseronz:</t>
        </r>
        <r>
          <rPr>
            <sz val="9"/>
            <color indexed="81"/>
            <rFont val="Segoe UI"/>
            <charset val="1"/>
          </rPr>
          <t xml:space="preserve">
Insira o Código
</t>
        </r>
      </text>
    </comment>
    <comment ref="E2" authorId="0" shapeId="0" xr:uid="{00000000-0006-0000-0000-000003000000}">
      <text>
        <r>
          <rPr>
            <sz val="10"/>
            <color rgb="FF000000"/>
            <rFont val="Arial"/>
          </rPr>
          <t>Insira abaixo a quantidade comprada.
======</t>
        </r>
      </text>
    </comment>
    <comment ref="F2" authorId="0" shapeId="0" xr:uid="{00000000-0006-0000-0000-000004000000}">
      <text>
        <r>
          <rPr>
            <sz val="10"/>
            <color rgb="FF000000"/>
            <rFont val="Arial"/>
          </rPr>
          <t>Insira o preço que pagou pela ação
======</t>
        </r>
      </text>
    </comment>
    <comment ref="G2" authorId="0" shapeId="0" xr:uid="{00000000-0006-0000-0000-000005000000}">
      <text>
        <r>
          <rPr>
            <sz val="10"/>
            <color rgb="FF000000"/>
            <rFont val="Arial"/>
          </rPr>
          <t>Não precisa alterar estas células. Já estão com funções preparadas.
======</t>
        </r>
      </text>
    </comment>
    <comment ref="J2" authorId="0" shapeId="0" xr:uid="{00000000-0006-0000-0000-000006000000}">
      <text>
        <r>
          <rPr>
            <sz val="10"/>
            <color rgb="FF000000"/>
            <rFont val="Arial"/>
          </rPr>
          <t>Baixa Prevista da ação para 1 Ano
======</t>
        </r>
      </text>
    </comment>
    <comment ref="K2" authorId="0" shapeId="0" xr:uid="{00000000-0006-0000-0000-000007000000}">
      <text>
        <r>
          <rPr>
            <sz val="10"/>
            <color rgb="FF000000"/>
            <rFont val="Arial"/>
          </rPr>
          <t>Alta prevista para 1 Ano
======</t>
        </r>
      </text>
    </comment>
    <comment ref="L2" authorId="0" shapeId="0" xr:uid="{00000000-0006-0000-0000-000008000000}">
      <text>
        <r>
          <rPr>
            <sz val="10"/>
            <color rgb="FF000000"/>
            <rFont val="Arial"/>
          </rPr>
          <t>digite aqui
Valor sobre Unidade
Dividentos - Paga ou nâo, verificar o RI das empresas antes.
======</t>
        </r>
      </text>
    </comment>
    <comment ref="M2" authorId="0" shapeId="0" xr:uid="{00000000-0006-0000-0000-000009000000}">
      <text>
        <r>
          <rPr>
            <sz val="10"/>
            <color rgb="FF000000"/>
            <rFont val="Arial"/>
          </rPr>
          <t>Valor sobre montante comprado
======</t>
        </r>
      </text>
    </comment>
  </commentList>
</comments>
</file>

<file path=xl/sharedStrings.xml><?xml version="1.0" encoding="utf-8"?>
<sst xmlns="http://schemas.openxmlformats.org/spreadsheetml/2006/main" count="44" uniqueCount="43">
  <si>
    <t xml:space="preserve">Patrimônio Atual </t>
  </si>
  <si>
    <t xml:space="preserve">Meta </t>
  </si>
  <si>
    <t>Ação (COD)</t>
  </si>
  <si>
    <t>Preço Atual</t>
  </si>
  <si>
    <t>Variação</t>
  </si>
  <si>
    <t>Fech. Anterior</t>
  </si>
  <si>
    <t>Qtde. Buyed</t>
  </si>
  <si>
    <t xml:space="preserve">Preço </t>
  </si>
  <si>
    <t>Patrimônio Buyed</t>
  </si>
  <si>
    <t>Patrimônio Hold</t>
  </si>
  <si>
    <t>Lucro</t>
  </si>
  <si>
    <t>Low 52 Sem</t>
  </si>
  <si>
    <t>High 52 Sem</t>
  </si>
  <si>
    <t>Dividendo</t>
  </si>
  <si>
    <t>Dividendo Hold</t>
  </si>
  <si>
    <t xml:space="preserve">ITUB4 </t>
  </si>
  <si>
    <t>VALE3</t>
  </si>
  <si>
    <t>BIDI4</t>
  </si>
  <si>
    <t>DBX</t>
  </si>
  <si>
    <t>EMBR3</t>
  </si>
  <si>
    <t>BBAS3</t>
  </si>
  <si>
    <t>TAEE11</t>
  </si>
  <si>
    <t>SMLS3</t>
  </si>
  <si>
    <t>TRPL4</t>
  </si>
  <si>
    <t>FLRY3</t>
  </si>
  <si>
    <t>ENAT3</t>
  </si>
  <si>
    <t>LOGG3</t>
  </si>
  <si>
    <t>B3SA3</t>
  </si>
  <si>
    <t>ABCB4</t>
  </si>
  <si>
    <t>ALUP11</t>
  </si>
  <si>
    <t>MULT3</t>
  </si>
  <si>
    <t>ZNGA</t>
  </si>
  <si>
    <t>ATVI</t>
  </si>
  <si>
    <t>DELL</t>
  </si>
  <si>
    <t>ENBR3</t>
  </si>
  <si>
    <t>ITSA4</t>
  </si>
  <si>
    <t>CARD3</t>
  </si>
  <si>
    <t>ITSA3</t>
  </si>
  <si>
    <t>SUZB3</t>
  </si>
  <si>
    <t>EGIE3</t>
  </si>
  <si>
    <t>WEGE3</t>
  </si>
  <si>
    <t>LREN3</t>
  </si>
  <si>
    <t>CCRO3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</si>
</sst>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5" x14ac:knownFonts="1">
    <font>
      <sz val="10"/>
      <color rgb="FF000000"/>
      <name val="Arial"/>
    </font>
    <font>
      <b/>
      <sz val="18"/>
      <color theme="1"/>
      <name val="Calibri"/>
    </font>
    <font>
      <sz val="10"/>
      <name val="Arial"/>
    </font>
    <font>
      <b/>
      <sz val="18"/>
      <name val="Arial"/>
    </font>
    <font>
      <sz val="18"/>
      <name val="Arial"/>
    </font>
    <font>
      <b/>
      <sz val="12"/>
      <name val="Arial"/>
    </font>
    <font>
      <b/>
      <sz val="12"/>
      <color theme="1"/>
      <name val="Calibri"/>
    </font>
    <font>
      <sz val="12"/>
      <name val="Arial"/>
    </font>
    <font>
      <b/>
      <sz val="11"/>
      <name val="Arial"/>
    </font>
    <font>
      <sz val="10"/>
      <color theme="1"/>
      <name val="Calibri"/>
    </font>
    <font>
      <sz val="11"/>
      <color theme="1"/>
      <name val="Calibri"/>
    </font>
    <font>
      <sz val="11"/>
      <name val="Arial"/>
    </font>
    <font>
      <b/>
      <sz val="10"/>
      <name val="Arial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164" fontId="3" fillId="2" borderId="0" xfId="0" applyNumberFormat="1" applyFont="1" applyFill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64" fontId="6" fillId="2" borderId="4" xfId="0" applyNumberFormat="1" applyFont="1" applyFill="1" applyBorder="1" applyAlignment="1">
      <alignment horizontal="center"/>
    </xf>
    <xf numFmtId="164" fontId="6" fillId="4" borderId="4" xfId="0" applyNumberFormat="1" applyFont="1" applyFill="1" applyBorder="1" applyAlignment="1">
      <alignment horizontal="center"/>
    </xf>
    <xf numFmtId="164" fontId="6" fillId="5" borderId="4" xfId="0" applyNumberFormat="1" applyFont="1" applyFill="1" applyBorder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8" fillId="3" borderId="4" xfId="0" applyNumberFormat="1" applyFont="1" applyFill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10" fontId="9" fillId="0" borderId="4" xfId="0" applyNumberFormat="1" applyFont="1" applyBorder="1" applyAlignment="1">
      <alignment horizontal="center"/>
    </xf>
    <xf numFmtId="164" fontId="10" fillId="3" borderId="4" xfId="0" applyNumberFormat="1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9" fillId="2" borderId="4" xfId="0" applyNumberFormat="1" applyFont="1" applyFill="1" applyBorder="1" applyAlignment="1">
      <alignment horizontal="center"/>
    </xf>
    <xf numFmtId="164" fontId="10" fillId="4" borderId="4" xfId="0" applyNumberFormat="1" applyFont="1" applyFill="1" applyBorder="1" applyAlignment="1">
      <alignment horizontal="center"/>
    </xf>
    <xf numFmtId="164" fontId="10" fillId="5" borderId="4" xfId="0" applyNumberFormat="1" applyFont="1" applyFill="1" applyBorder="1" applyAlignment="1">
      <alignment horizontal="center"/>
    </xf>
    <xf numFmtId="164" fontId="10" fillId="2" borderId="4" xfId="0" applyNumberFormat="1" applyFont="1" applyFill="1" applyBorder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1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164" fontId="12" fillId="3" borderId="4" xfId="0" applyNumberFormat="1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4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selection activeCell="E25" sqref="E25"/>
    </sheetView>
  </sheetViews>
  <sheetFormatPr defaultColWidth="14.42578125" defaultRowHeight="15" customHeight="1" x14ac:dyDescent="0.2"/>
  <cols>
    <col min="1" max="1" width="19" customWidth="1"/>
    <col min="2" max="2" width="21.140625" customWidth="1"/>
    <col min="3" max="3" width="19" customWidth="1"/>
    <col min="4" max="4" width="20.5703125" customWidth="1"/>
    <col min="5" max="5" width="20.42578125" customWidth="1"/>
    <col min="6" max="6" width="17.7109375" customWidth="1"/>
    <col min="7" max="7" width="19.5703125" customWidth="1"/>
    <col min="8" max="8" width="23.85546875" customWidth="1"/>
    <col min="9" max="9" width="22.7109375" customWidth="1"/>
    <col min="10" max="10" width="23.28515625" customWidth="1"/>
    <col min="11" max="11" width="22.42578125" customWidth="1"/>
    <col min="12" max="12" width="22.140625" customWidth="1"/>
    <col min="13" max="13" width="23.28515625" customWidth="1"/>
  </cols>
  <sheetData>
    <row r="1" spans="1:29" ht="27" customHeight="1" x14ac:dyDescent="0.35">
      <c r="A1" s="45" t="s">
        <v>0</v>
      </c>
      <c r="B1" s="46"/>
      <c r="C1" s="46"/>
      <c r="D1" s="46"/>
      <c r="E1" s="47"/>
      <c r="F1" s="48"/>
      <c r="G1" s="47"/>
      <c r="H1" s="1"/>
      <c r="I1" s="2" t="s">
        <v>1</v>
      </c>
      <c r="J1" s="48">
        <f>F1-1000000</f>
        <v>-1000000</v>
      </c>
      <c r="K1" s="47"/>
      <c r="L1" s="1"/>
      <c r="M1" s="2"/>
      <c r="N1" s="3"/>
      <c r="O1" s="3"/>
      <c r="P1" s="3"/>
      <c r="Q1" s="3"/>
      <c r="R1" s="4"/>
      <c r="S1" s="4"/>
      <c r="T1" s="4"/>
      <c r="U1" s="4"/>
      <c r="V1" s="4"/>
      <c r="W1" s="4"/>
      <c r="X1" s="4"/>
      <c r="Y1" s="4"/>
      <c r="Z1" s="5"/>
      <c r="AA1" s="5"/>
      <c r="AB1" s="5"/>
      <c r="AC1" s="5"/>
    </row>
    <row r="2" spans="1:29" ht="15.75" customHeight="1" x14ac:dyDescent="0.25">
      <c r="A2" s="6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10" t="s">
        <v>7</v>
      </c>
      <c r="G2" s="10" t="s">
        <v>8</v>
      </c>
      <c r="H2" s="7" t="s">
        <v>9</v>
      </c>
      <c r="I2" s="7" t="s">
        <v>10</v>
      </c>
      <c r="J2" s="11" t="s">
        <v>11</v>
      </c>
      <c r="K2" s="12" t="s">
        <v>12</v>
      </c>
      <c r="L2" s="10" t="s">
        <v>13</v>
      </c>
      <c r="M2" s="10" t="s">
        <v>14</v>
      </c>
      <c r="N2" s="13"/>
      <c r="O2" s="13"/>
      <c r="P2" s="13"/>
      <c r="Q2" s="13"/>
      <c r="R2" s="14"/>
      <c r="S2" s="14"/>
      <c r="T2" s="14"/>
      <c r="U2" s="14"/>
      <c r="V2" s="14"/>
      <c r="W2" s="14"/>
      <c r="X2" s="14"/>
      <c r="Y2" s="14"/>
      <c r="Z2" s="15"/>
      <c r="AA2" s="15"/>
      <c r="AB2" s="15"/>
      <c r="AC2" s="15"/>
    </row>
    <row r="3" spans="1:29" ht="15.75" customHeight="1" x14ac:dyDescent="0.25">
      <c r="A3" s="16" t="s">
        <v>15</v>
      </c>
      <c r="B3" s="17">
        <f ca="1">IFERROR(__xludf.DUMMYFUNCTION("googlefinance(A3)"),29.95)</f>
        <v>29.95</v>
      </c>
      <c r="C3" s="18">
        <f t="shared" ref="C3:C117" ca="1" si="0">(B3-D3)/B3</f>
        <v>1.3355592654423756E-3</v>
      </c>
      <c r="D3" s="19">
        <f ca="1">IFERROR(__xludf.DUMMYFUNCTION("GOOGLEFINANCE(A3,""closeyest"")"),29.91)</f>
        <v>29.91</v>
      </c>
      <c r="E3" s="20"/>
      <c r="F3" s="21"/>
      <c r="G3" s="17">
        <f t="shared" ref="G3:G117" si="1">(PRODUCT(E3,F3))</f>
        <v>0</v>
      </c>
      <c r="H3" s="17">
        <f t="shared" ref="H3:H117" ca="1" si="2">PRODUCT(E3,B3)</f>
        <v>29.95</v>
      </c>
      <c r="I3" s="22">
        <f t="shared" ref="I3:I117" ca="1" si="3">(H3-G3)</f>
        <v>29.95</v>
      </c>
      <c r="J3" s="23">
        <f ca="1">IFERROR(__xludf.DUMMYFUNCTION("GOOGLEFINANCE(A3,""low52"")"),22.18)</f>
        <v>22.18</v>
      </c>
      <c r="K3" s="24">
        <f ca="1">IFERROR(__xludf.DUMMYFUNCTION("GOOGLEFINANCE(A3,""HIGH52"")"),34.34)</f>
        <v>34.340000000000003</v>
      </c>
      <c r="L3" s="25">
        <f ca="1">IFERROR(__xludf.DUMMYFUNCTION("GOOGLEFINANCE(A3,""eps"")
"),2.15)</f>
        <v>2.15</v>
      </c>
      <c r="M3" s="25">
        <f t="shared" ref="M3:M117" ca="1" si="4">PRODUCT(L3,E3)</f>
        <v>2.15</v>
      </c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7"/>
      <c r="AA3" s="27"/>
      <c r="AB3" s="27"/>
      <c r="AC3" s="27"/>
    </row>
    <row r="4" spans="1:29" ht="15.75" customHeight="1" x14ac:dyDescent="0.25">
      <c r="A4" s="28" t="s">
        <v>16</v>
      </c>
      <c r="B4" s="17">
        <f ca="1">IFERROR(__xludf.DUMMYFUNCTION("googlefinance(A4)"),115.29)</f>
        <v>115.29</v>
      </c>
      <c r="C4" s="18">
        <f t="shared" ca="1" si="0"/>
        <v>1.4745424581490303E-3</v>
      </c>
      <c r="D4" s="19">
        <f ca="1">IFERROR(__xludf.DUMMYFUNCTION("GOOGLEFINANCE(A4,""closeyest"")"),115.12)</f>
        <v>115.12</v>
      </c>
      <c r="E4" s="29"/>
      <c r="F4" s="30"/>
      <c r="G4" s="17">
        <f t="shared" si="1"/>
        <v>0</v>
      </c>
      <c r="H4" s="17">
        <f t="shared" ca="1" si="2"/>
        <v>115.29</v>
      </c>
      <c r="I4" s="22">
        <f t="shared" ca="1" si="3"/>
        <v>115.29</v>
      </c>
      <c r="J4" s="23">
        <f ca="1">IFERROR(__xludf.DUMMYFUNCTION("GOOGLEFINANCE(A4,""low52"")"),57.06)</f>
        <v>57.06</v>
      </c>
      <c r="K4" s="24">
        <f ca="1">IFERROR(__xludf.DUMMYFUNCTION("GOOGLEFINANCE(A4,""HIGH52"")"),120.45)</f>
        <v>120.45</v>
      </c>
      <c r="L4" s="25">
        <f ca="1">IFERROR(__xludf.DUMMYFUNCTION("GOOGLEFINANCE(A4,""eps"")
"),10.97)</f>
        <v>10.97</v>
      </c>
      <c r="M4" s="25">
        <f t="shared" ca="1" si="4"/>
        <v>10.97</v>
      </c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7"/>
      <c r="AA4" s="27"/>
      <c r="AB4" s="27"/>
      <c r="AC4" s="27"/>
    </row>
    <row r="5" spans="1:29" ht="15.75" customHeight="1" x14ac:dyDescent="0.25">
      <c r="A5" s="31" t="s">
        <v>17</v>
      </c>
      <c r="B5" s="17">
        <f ca="1">IFERROR(__xludf.DUMMYFUNCTION("googlefinance(A5)"),27.48)</f>
        <v>27.48</v>
      </c>
      <c r="C5" s="18">
        <f t="shared" ca="1" si="0"/>
        <v>9.0975254730713238E-3</v>
      </c>
      <c r="D5" s="19">
        <f ca="1">IFERROR(__xludf.DUMMYFUNCTION("GOOGLEFINANCE(A5,""closeyest"")"),27.23)</f>
        <v>27.23</v>
      </c>
      <c r="E5" s="32"/>
      <c r="F5" s="21"/>
      <c r="G5" s="17">
        <f t="shared" si="1"/>
        <v>0</v>
      </c>
      <c r="H5" s="17">
        <f t="shared" ca="1" si="2"/>
        <v>27.48</v>
      </c>
      <c r="I5" s="22">
        <f t="shared" ca="1" si="3"/>
        <v>27.48</v>
      </c>
      <c r="J5" s="23">
        <f ca="1">IFERROR(__xludf.DUMMYFUNCTION("GOOGLEFINANCE(A5,""low52"")"),5.47)</f>
        <v>5.47</v>
      </c>
      <c r="K5" s="24">
        <f ca="1">IFERROR(__xludf.DUMMYFUNCTION("GOOGLEFINANCE(A5,""HIGH52"")"),27.48)</f>
        <v>27.48</v>
      </c>
      <c r="L5" s="25">
        <f ca="1">IFERROR(__xludf.DUMMYFUNCTION("GOOGLEFINANCE(A5,""eps"")
"),0.01)</f>
        <v>0.01</v>
      </c>
      <c r="M5" s="25">
        <f t="shared" ca="1" si="4"/>
        <v>0.01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7"/>
      <c r="AA5" s="27"/>
      <c r="AB5" s="27"/>
      <c r="AC5" s="27"/>
    </row>
    <row r="6" spans="1:29" ht="15.75" customHeight="1" x14ac:dyDescent="0.25">
      <c r="A6" s="28" t="s">
        <v>18</v>
      </c>
      <c r="B6" s="17">
        <f ca="1">IFERROR(__xludf.DUMMYFUNCTION("googlefinance(A6)"),30.5)</f>
        <v>30.5</v>
      </c>
      <c r="C6" s="18">
        <f t="shared" ca="1" si="0"/>
        <v>0</v>
      </c>
      <c r="D6" s="19">
        <f ca="1">IFERROR(__xludf.DUMMYFUNCTION("GOOGLEFINANCE(A6,""closeyest"")"),30.5)</f>
        <v>30.5</v>
      </c>
      <c r="E6" s="32"/>
      <c r="F6" s="21"/>
      <c r="G6" s="17">
        <f t="shared" si="1"/>
        <v>0</v>
      </c>
      <c r="H6" s="17">
        <f t="shared" ca="1" si="2"/>
        <v>30.5</v>
      </c>
      <c r="I6" s="22">
        <f t="shared" ca="1" si="3"/>
        <v>30.5</v>
      </c>
      <c r="J6" s="23">
        <f ca="1">IFERROR(__xludf.DUMMYFUNCTION("GOOGLEFINANCE(A6,""low52"")"),17.66)</f>
        <v>17.66</v>
      </c>
      <c r="K6" s="24">
        <f ca="1">IFERROR(__xludf.DUMMYFUNCTION("GOOGLEFINANCE(A6,""HIGH52"")"),31.35)</f>
        <v>31.35</v>
      </c>
      <c r="L6" s="25">
        <f ca="1">IFERROR(__xludf.DUMMYFUNCTION("GOOGLEFINANCE(A6,""eps"")
"),-0.6)</f>
        <v>-0.6</v>
      </c>
      <c r="M6" s="25">
        <f t="shared" ca="1" si="4"/>
        <v>-0.6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7"/>
      <c r="AA6" s="27"/>
      <c r="AB6" s="27"/>
      <c r="AC6" s="27"/>
    </row>
    <row r="7" spans="1:29" ht="15.75" customHeight="1" x14ac:dyDescent="0.25">
      <c r="A7" s="28" t="s">
        <v>19</v>
      </c>
      <c r="B7" s="17">
        <f ca="1">IFERROR(__xludf.DUMMYFUNCTION("googlefinance(A7)"),18.58)</f>
        <v>18.579999999999998</v>
      </c>
      <c r="C7" s="18">
        <f t="shared" ca="1" si="0"/>
        <v>-2.6910656620021912E-3</v>
      </c>
      <c r="D7" s="19">
        <f ca="1">IFERROR(__xludf.DUMMYFUNCTION("GOOGLEFINANCE(A7,""closeyest"")"),18.63)</f>
        <v>18.63</v>
      </c>
      <c r="E7" s="32"/>
      <c r="F7" s="21"/>
      <c r="G7" s="17">
        <f t="shared" si="1"/>
        <v>0</v>
      </c>
      <c r="H7" s="17">
        <f t="shared" ca="1" si="2"/>
        <v>18.579999999999998</v>
      </c>
      <c r="I7" s="22">
        <f t="shared" ca="1" si="3"/>
        <v>18.579999999999998</v>
      </c>
      <c r="J7" s="23">
        <f ca="1">IFERROR(__xludf.DUMMYFUNCTION("GOOGLEFINANCE(A7,""low52"")"),5.77)</f>
        <v>5.77</v>
      </c>
      <c r="K7" s="24">
        <f ca="1">IFERROR(__xludf.DUMMYFUNCTION("GOOGLEFINANCE(A7,""HIGH52"")"),21.56)</f>
        <v>21.56</v>
      </c>
      <c r="L7" s="25">
        <f ca="1">IFERROR(__xludf.DUMMYFUNCTION("GOOGLEFINANCE(A7,""eps"")
"),-3.84)</f>
        <v>-3.84</v>
      </c>
      <c r="M7" s="25">
        <f t="shared" ca="1" si="4"/>
        <v>-3.84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7"/>
      <c r="AA7" s="27"/>
      <c r="AB7" s="27"/>
      <c r="AC7" s="27"/>
    </row>
    <row r="8" spans="1:29" ht="15.75" customHeight="1" x14ac:dyDescent="0.25">
      <c r="A8" s="28" t="s">
        <v>20</v>
      </c>
      <c r="B8" s="17">
        <f ca="1">IFERROR(__xludf.DUMMYFUNCTION("googlefinance(A8)"),32.71)</f>
        <v>32.71</v>
      </c>
      <c r="C8" s="18">
        <f t="shared" ca="1" si="0"/>
        <v>9.1715071843476419E-4</v>
      </c>
      <c r="D8" s="19">
        <f ca="1">IFERROR(__xludf.DUMMYFUNCTION("GOOGLEFINANCE(A8,""closeyest"")"),32.68)</f>
        <v>32.68</v>
      </c>
      <c r="E8" s="32"/>
      <c r="F8" s="21"/>
      <c r="G8" s="17">
        <f t="shared" si="1"/>
        <v>0</v>
      </c>
      <c r="H8" s="17">
        <f t="shared" ca="1" si="2"/>
        <v>32.71</v>
      </c>
      <c r="I8" s="22">
        <f t="shared" ca="1" si="3"/>
        <v>32.71</v>
      </c>
      <c r="J8" s="23">
        <f ca="1">IFERROR(__xludf.DUMMYFUNCTION("GOOGLEFINANCE(A8,""low52"")"),27.02)</f>
        <v>27.02</v>
      </c>
      <c r="K8" s="24">
        <f ca="1">IFERROR(__xludf.DUMMYFUNCTION("GOOGLEFINANCE(A8,""HIGH52"")"),40.56)</f>
        <v>40.56</v>
      </c>
      <c r="L8" s="25">
        <f ca="1">IFERROR(__xludf.DUMMYFUNCTION("GOOGLEFINANCE(A8,""eps"")
"),4.81)</f>
        <v>4.8099999999999996</v>
      </c>
      <c r="M8" s="25">
        <f t="shared" ca="1" si="4"/>
        <v>4.8099999999999996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7"/>
      <c r="AA8" s="27"/>
      <c r="AB8" s="27"/>
      <c r="AC8" s="27"/>
    </row>
    <row r="9" spans="1:29" ht="15.75" customHeight="1" x14ac:dyDescent="0.25">
      <c r="A9" s="33" t="s">
        <v>21</v>
      </c>
      <c r="B9" s="17">
        <f ca="1">IFERROR(__xludf.DUMMYFUNCTION("googlefinance(A9)"),38.08)</f>
        <v>38.08</v>
      </c>
      <c r="C9" s="18">
        <f t="shared" ca="1" si="0"/>
        <v>3.1512605042016135E-3</v>
      </c>
      <c r="D9" s="19">
        <f ca="1">IFERROR(__xludf.DUMMYFUNCTION("GOOGLEFINANCE(A9,""closeyest"")"),37.96)</f>
        <v>37.96</v>
      </c>
      <c r="E9" s="32"/>
      <c r="F9" s="21"/>
      <c r="G9" s="17">
        <f t="shared" si="1"/>
        <v>0</v>
      </c>
      <c r="H9" s="17">
        <f t="shared" ca="1" si="2"/>
        <v>38.08</v>
      </c>
      <c r="I9" s="22">
        <f t="shared" ca="1" si="3"/>
        <v>38.08</v>
      </c>
      <c r="J9" s="23">
        <f ca="1">IFERROR(__xludf.DUMMYFUNCTION("GOOGLEFINANCE(A9,""low52"")"),27.7)</f>
        <v>27.7</v>
      </c>
      <c r="K9" s="24">
        <f ca="1">IFERROR(__xludf.DUMMYFUNCTION("GOOGLEFINANCE(A9,""HIGH52"")"),42.68)</f>
        <v>42.68</v>
      </c>
      <c r="L9" s="25">
        <f ca="1">IFERROR(__xludf.DUMMYFUNCTION("GOOGLEFINANCE(A9,""eps"")
"),15.16)</f>
        <v>15.16</v>
      </c>
      <c r="M9" s="25">
        <f t="shared" ca="1" si="4"/>
        <v>15.16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7"/>
      <c r="AA9" s="27"/>
      <c r="AB9" s="27"/>
      <c r="AC9" s="27"/>
    </row>
    <row r="10" spans="1:29" ht="15.75" customHeight="1" x14ac:dyDescent="0.25">
      <c r="A10" s="33" t="s">
        <v>22</v>
      </c>
      <c r="B10" s="17" t="str">
        <f ca="1">IFERROR(__xludf.DUMMYFUNCTION("googlefinance(A10)"),"#N/A")</f>
        <v>#N/A</v>
      </c>
      <c r="C10" s="18" t="e">
        <f t="shared" ca="1" si="0"/>
        <v>#VALUE!</v>
      </c>
      <c r="D10" s="19" t="str">
        <f ca="1">IFERROR(__xludf.DUMMYFUNCTION("GOOGLEFINANCE(A10,""closeyest"")"),"#N/A")</f>
        <v>#N/A</v>
      </c>
      <c r="E10" s="32"/>
      <c r="F10" s="21"/>
      <c r="G10" s="17">
        <f t="shared" si="1"/>
        <v>0</v>
      </c>
      <c r="H10" s="17">
        <f t="shared" ca="1" si="2"/>
        <v>0</v>
      </c>
      <c r="I10" s="22">
        <f t="shared" ca="1" si="3"/>
        <v>0</v>
      </c>
      <c r="J10" s="23" t="str">
        <f ca="1">IFERROR(__xludf.DUMMYFUNCTION("GOOGLEFINANCE(A10,""low52"")"),"#N/A")</f>
        <v>#N/A</v>
      </c>
      <c r="K10" s="24" t="str">
        <f ca="1">IFERROR(__xludf.DUMMYFUNCTION("GOOGLEFINANCE(A10,""HIGH52"")"),"#N/A")</f>
        <v>#N/A</v>
      </c>
      <c r="L10" s="25" t="str">
        <f ca="1">IFERROR(__xludf.DUMMYFUNCTION("GOOGLEFINANCE(A10,""eps"")
"),"#N/A")</f>
        <v>#N/A</v>
      </c>
      <c r="M10" s="25">
        <f t="shared" ca="1" si="4"/>
        <v>0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7"/>
      <c r="AA10" s="27"/>
      <c r="AB10" s="27"/>
      <c r="AC10" s="27"/>
    </row>
    <row r="11" spans="1:29" ht="15.75" customHeight="1" x14ac:dyDescent="0.25">
      <c r="A11" s="33" t="s">
        <v>23</v>
      </c>
      <c r="B11" s="17">
        <f ca="1">IFERROR(__xludf.DUMMYFUNCTION("googlefinance(A11)"),24.86)</f>
        <v>24.86</v>
      </c>
      <c r="C11" s="18">
        <f t="shared" ca="1" si="0"/>
        <v>-8.0450522928397316E-4</v>
      </c>
      <c r="D11" s="19">
        <f ca="1">IFERROR(__xludf.DUMMYFUNCTION("GOOGLEFINANCE(A11,""closeyest"")"),24.88)</f>
        <v>24.88</v>
      </c>
      <c r="E11" s="32"/>
      <c r="F11" s="21"/>
      <c r="G11" s="17">
        <f t="shared" si="1"/>
        <v>0</v>
      </c>
      <c r="H11" s="17">
        <f t="shared" ca="1" si="2"/>
        <v>24.86</v>
      </c>
      <c r="I11" s="22">
        <f t="shared" ca="1" si="3"/>
        <v>24.86</v>
      </c>
      <c r="J11" s="23">
        <f ca="1">IFERROR(__xludf.DUMMYFUNCTION("GOOGLEFINANCE(A11,""low52"")"),20.73)</f>
        <v>20.73</v>
      </c>
      <c r="K11" s="24">
        <f ca="1">IFERROR(__xludf.DUMMYFUNCTION("GOOGLEFINANCE(A11,""HIGH52"")"),29.35)</f>
        <v>29.35</v>
      </c>
      <c r="L11" s="25">
        <f ca="1">IFERROR(__xludf.DUMMYFUNCTION("GOOGLEFINANCE(A11,""eps"")
"),5.39)</f>
        <v>5.39</v>
      </c>
      <c r="M11" s="25">
        <f t="shared" ca="1" si="4"/>
        <v>5.39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34"/>
      <c r="AA11" s="21"/>
      <c r="AB11" s="21"/>
      <c r="AC11" s="21"/>
    </row>
    <row r="12" spans="1:29" ht="15.75" customHeight="1" x14ac:dyDescent="0.25">
      <c r="A12" s="33" t="s">
        <v>24</v>
      </c>
      <c r="B12" s="17">
        <f ca="1">IFERROR(__xludf.DUMMYFUNCTION("googlefinance(A12)"),25.2)</f>
        <v>25.2</v>
      </c>
      <c r="C12" s="18">
        <f t="shared" ca="1" si="0"/>
        <v>1.1904761904760947E-3</v>
      </c>
      <c r="D12" s="19">
        <f ca="1">IFERROR(__xludf.DUMMYFUNCTION("GOOGLEFINANCE(A12,""closeyest"")"),25.17)</f>
        <v>25.17</v>
      </c>
      <c r="E12" s="32"/>
      <c r="F12" s="21"/>
      <c r="G12" s="17">
        <f t="shared" si="1"/>
        <v>0</v>
      </c>
      <c r="H12" s="17">
        <f t="shared" ca="1" si="2"/>
        <v>25.2</v>
      </c>
      <c r="I12" s="22">
        <f t="shared" ca="1" si="3"/>
        <v>25.2</v>
      </c>
      <c r="J12" s="23">
        <f ca="1">IFERROR(__xludf.DUMMYFUNCTION("GOOGLEFINANCE(A12,""low52"")"),23.83)</f>
        <v>23.83</v>
      </c>
      <c r="K12" s="24">
        <f ca="1">IFERROR(__xludf.DUMMYFUNCTION("GOOGLEFINANCE(A12,""HIGH52"")"),29.81)</f>
        <v>29.81</v>
      </c>
      <c r="L12" s="25">
        <f ca="1">IFERROR(__xludf.DUMMYFUNCTION("GOOGLEFINANCE(A12,""eps"")
"),0.99)</f>
        <v>0.99</v>
      </c>
      <c r="M12" s="25">
        <f t="shared" ca="1" si="4"/>
        <v>0.99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34"/>
      <c r="AA12" s="21"/>
      <c r="AB12" s="21"/>
      <c r="AC12" s="21"/>
    </row>
    <row r="13" spans="1:29" ht="15.75" customHeight="1" x14ac:dyDescent="0.25">
      <c r="A13" s="33" t="s">
        <v>25</v>
      </c>
      <c r="B13" s="17">
        <f ca="1">IFERROR(__xludf.DUMMYFUNCTION("googlefinance(A13)"),15.47)</f>
        <v>15.47</v>
      </c>
      <c r="C13" s="18">
        <f t="shared" ca="1" si="0"/>
        <v>1.9392372333549538E-3</v>
      </c>
      <c r="D13" s="19">
        <f ca="1">IFERROR(__xludf.DUMMYFUNCTION("GOOGLEFINANCE(A13,""closeyest"")"),15.44)</f>
        <v>15.44</v>
      </c>
      <c r="E13" s="32"/>
      <c r="F13" s="21"/>
      <c r="G13" s="17">
        <f t="shared" si="1"/>
        <v>0</v>
      </c>
      <c r="H13" s="17">
        <f t="shared" ca="1" si="2"/>
        <v>15.47</v>
      </c>
      <c r="I13" s="22">
        <f t="shared" ca="1" si="3"/>
        <v>15.47</v>
      </c>
      <c r="J13" s="23">
        <f ca="1">IFERROR(__xludf.DUMMYFUNCTION("GOOGLEFINANCE(A13,""low52"")"),8.81)</f>
        <v>8.81</v>
      </c>
      <c r="K13" s="24">
        <f ca="1">IFERROR(__xludf.DUMMYFUNCTION("GOOGLEFINANCE(A13,""HIGH52"")"),18.98)</f>
        <v>18.98</v>
      </c>
      <c r="L13" s="25">
        <f ca="1">IFERROR(__xludf.DUMMYFUNCTION("GOOGLEFINANCE(A13,""eps"")
"),0.12)</f>
        <v>0.12</v>
      </c>
      <c r="M13" s="25">
        <f t="shared" ca="1" si="4"/>
        <v>0.12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34"/>
      <c r="AA13" s="21"/>
      <c r="AB13" s="21"/>
      <c r="AC13" s="21"/>
    </row>
    <row r="14" spans="1:29" ht="15.75" customHeight="1" x14ac:dyDescent="0.25">
      <c r="A14" s="33" t="s">
        <v>26</v>
      </c>
      <c r="B14" s="17">
        <f ca="1">IFERROR(__xludf.DUMMYFUNCTION("googlefinance(A14)"),31.66)</f>
        <v>31.66</v>
      </c>
      <c r="C14" s="18">
        <f t="shared" ca="1" si="0"/>
        <v>0</v>
      </c>
      <c r="D14" s="19">
        <f ca="1">IFERROR(__xludf.DUMMYFUNCTION("GOOGLEFINANCE(A14,""closeyest"")"),31.66)</f>
        <v>31.66</v>
      </c>
      <c r="E14" s="32"/>
      <c r="F14" s="21"/>
      <c r="G14" s="17">
        <f t="shared" si="1"/>
        <v>0</v>
      </c>
      <c r="H14" s="17">
        <f t="shared" ca="1" si="2"/>
        <v>31.66</v>
      </c>
      <c r="I14" s="22">
        <f t="shared" ca="1" si="3"/>
        <v>31.66</v>
      </c>
      <c r="J14" s="23">
        <f ca="1">IFERROR(__xludf.DUMMYFUNCTION("GOOGLEFINANCE(A14,""low52"")"),27.52)</f>
        <v>27.52</v>
      </c>
      <c r="K14" s="24">
        <f ca="1">IFERROR(__xludf.DUMMYFUNCTION("GOOGLEFINANCE(A14,""HIGH52"")"),40.23)</f>
        <v>40.229999999999997</v>
      </c>
      <c r="L14" s="25">
        <f ca="1">IFERROR(__xludf.DUMMYFUNCTION("GOOGLEFINANCE(A14,""eps"")
"),2.27)</f>
        <v>2.27</v>
      </c>
      <c r="M14" s="25">
        <f t="shared" ca="1" si="4"/>
        <v>2.27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34"/>
      <c r="AA14" s="21"/>
      <c r="AB14" s="21"/>
      <c r="AC14" s="21"/>
    </row>
    <row r="15" spans="1:29" ht="15.75" customHeight="1" x14ac:dyDescent="0.25">
      <c r="A15" s="33" t="s">
        <v>27</v>
      </c>
      <c r="B15" s="17">
        <f ca="1">IFERROR(__xludf.DUMMYFUNCTION("googlefinance(A15)"),17.06)</f>
        <v>17.059999999999999</v>
      </c>
      <c r="C15" s="18">
        <f t="shared" ca="1" si="0"/>
        <v>-3.5169988276671908E-3</v>
      </c>
      <c r="D15" s="19">
        <f ca="1">IFERROR(__xludf.DUMMYFUNCTION("GOOGLEFINANCE(A15,""closeyest"")"),17.12)</f>
        <v>17.12</v>
      </c>
      <c r="E15" s="32"/>
      <c r="F15" s="21"/>
      <c r="G15" s="17">
        <f t="shared" si="1"/>
        <v>0</v>
      </c>
      <c r="H15" s="17">
        <f t="shared" ca="1" si="2"/>
        <v>17.059999999999999</v>
      </c>
      <c r="I15" s="22">
        <f t="shared" ca="1" si="3"/>
        <v>17.059999999999999</v>
      </c>
      <c r="J15" s="23">
        <f ca="1">IFERROR(__xludf.DUMMYFUNCTION("GOOGLEFINANCE(A15,""low52"")"),15.71)</f>
        <v>15.71</v>
      </c>
      <c r="K15" s="24">
        <f ca="1">IFERROR(__xludf.DUMMYFUNCTION("GOOGLEFINANCE(A15,""HIGH52"")"),23.25)</f>
        <v>23.25</v>
      </c>
      <c r="L15" s="25">
        <f ca="1">IFERROR(__xludf.DUMMYFUNCTION("GOOGLEFINANCE(A15,""eps"")
"),0.71)</f>
        <v>0.71</v>
      </c>
      <c r="M15" s="25">
        <f t="shared" ca="1" si="4"/>
        <v>0.71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34"/>
      <c r="AA15" s="21"/>
      <c r="AB15" s="21"/>
      <c r="AC15" s="21"/>
    </row>
    <row r="16" spans="1:29" ht="15.75" customHeight="1" x14ac:dyDescent="0.25">
      <c r="A16" s="33" t="s">
        <v>28</v>
      </c>
      <c r="B16" s="17">
        <f ca="1">IFERROR(__xludf.DUMMYFUNCTION("googlefinance(A16)"),15.29)</f>
        <v>15.29</v>
      </c>
      <c r="C16" s="18">
        <f t="shared" ca="1" si="0"/>
        <v>6.5402223675603576E-4</v>
      </c>
      <c r="D16" s="19">
        <f ca="1">IFERROR(__xludf.DUMMYFUNCTION("GOOGLEFINANCE(A16,""closeyest"")"),15.28)</f>
        <v>15.28</v>
      </c>
      <c r="E16" s="32"/>
      <c r="F16" s="21"/>
      <c r="G16" s="17">
        <f t="shared" si="1"/>
        <v>0</v>
      </c>
      <c r="H16" s="17">
        <f t="shared" ca="1" si="2"/>
        <v>15.29</v>
      </c>
      <c r="I16" s="22">
        <f t="shared" ca="1" si="3"/>
        <v>15.29</v>
      </c>
      <c r="J16" s="23">
        <f ca="1">IFERROR(__xludf.DUMMYFUNCTION("GOOGLEFINANCE(A16,""low52"")"),11.5)</f>
        <v>11.5</v>
      </c>
      <c r="K16" s="24">
        <f ca="1">IFERROR(__xludf.DUMMYFUNCTION("GOOGLEFINANCE(A16,""HIGH52"")"),18.08)</f>
        <v>18.079999999999998</v>
      </c>
      <c r="L16" s="25">
        <f ca="1">IFERROR(__xludf.DUMMYFUNCTION("GOOGLEFINANCE(A16,""eps"")
"),1.65)</f>
        <v>1.65</v>
      </c>
      <c r="M16" s="25">
        <f t="shared" ca="1" si="4"/>
        <v>1.65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34"/>
      <c r="AA16" s="21"/>
      <c r="AB16" s="21"/>
      <c r="AC16" s="21"/>
    </row>
    <row r="17" spans="1:29" ht="15.75" customHeight="1" x14ac:dyDescent="0.25">
      <c r="A17" s="33" t="s">
        <v>29</v>
      </c>
      <c r="B17" s="17">
        <f ca="1">IFERROR(__xludf.DUMMYFUNCTION("googlefinance(A17)"),26.65)</f>
        <v>26.65</v>
      </c>
      <c r="C17" s="18">
        <f t="shared" ca="1" si="0"/>
        <v>1.8761726078798185E-3</v>
      </c>
      <c r="D17" s="19">
        <f ca="1">IFERROR(__xludf.DUMMYFUNCTION("GOOGLEFINANCE(A17,""closeyest"")"),26.6)</f>
        <v>26.6</v>
      </c>
      <c r="E17" s="32"/>
      <c r="F17" s="21"/>
      <c r="G17" s="17">
        <f t="shared" si="1"/>
        <v>0</v>
      </c>
      <c r="H17" s="17">
        <f t="shared" ca="1" si="2"/>
        <v>26.65</v>
      </c>
      <c r="I17" s="22">
        <f t="shared" ca="1" si="3"/>
        <v>26.65</v>
      </c>
      <c r="J17" s="23">
        <f ca="1">IFERROR(__xludf.DUMMYFUNCTION("GOOGLEFINANCE(A17,""low52"")"),22.54)</f>
        <v>22.54</v>
      </c>
      <c r="K17" s="24">
        <f ca="1">IFERROR(__xludf.DUMMYFUNCTION("GOOGLEFINANCE(A17,""HIGH52"")"),28.53)</f>
        <v>28.53</v>
      </c>
      <c r="L17" s="25">
        <f ca="1">IFERROR(__xludf.DUMMYFUNCTION("GOOGLEFINANCE(A17,""eps"")
"),3.71)</f>
        <v>3.71</v>
      </c>
      <c r="M17" s="25">
        <f t="shared" ca="1" si="4"/>
        <v>3.71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34"/>
      <c r="AA17" s="21"/>
      <c r="AB17" s="21"/>
      <c r="AC17" s="21"/>
    </row>
    <row r="18" spans="1:29" ht="15.75" customHeight="1" x14ac:dyDescent="0.25">
      <c r="A18" s="33" t="s">
        <v>30</v>
      </c>
      <c r="B18" s="17">
        <f ca="1">IFERROR(__xludf.DUMMYFUNCTION("googlefinance(A18)"),24.64)</f>
        <v>24.64</v>
      </c>
      <c r="C18" s="18">
        <f t="shared" ca="1" si="0"/>
        <v>-1.2175324675324704E-2</v>
      </c>
      <c r="D18" s="19">
        <f ca="1">IFERROR(__xludf.DUMMYFUNCTION("GOOGLEFINANCE(A18,""closeyest"")"),24.94)</f>
        <v>24.94</v>
      </c>
      <c r="E18" s="32"/>
      <c r="F18" s="21"/>
      <c r="G18" s="17">
        <f t="shared" si="1"/>
        <v>0</v>
      </c>
      <c r="H18" s="17">
        <f t="shared" ca="1" si="2"/>
        <v>24.64</v>
      </c>
      <c r="I18" s="22">
        <f t="shared" ca="1" si="3"/>
        <v>24.64</v>
      </c>
      <c r="J18" s="23">
        <f ca="1">IFERROR(__xludf.DUMMYFUNCTION("GOOGLEFINANCE(A18,""low52"")"),18.36)</f>
        <v>18.36</v>
      </c>
      <c r="K18" s="24">
        <f ca="1">IFERROR(__xludf.DUMMYFUNCTION("GOOGLEFINANCE(A18,""HIGH52"")"),28.41)</f>
        <v>28.41</v>
      </c>
      <c r="L18" s="25">
        <f ca="1">IFERROR(__xludf.DUMMYFUNCTION("GOOGLEFINANCE(A18,""eps"")
"),1.4)</f>
        <v>1.4</v>
      </c>
      <c r="M18" s="25">
        <f t="shared" ca="1" si="4"/>
        <v>1.4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34"/>
      <c r="AA18" s="21"/>
      <c r="AB18" s="21"/>
      <c r="AC18" s="21"/>
    </row>
    <row r="19" spans="1:29" ht="15.75" customHeight="1" x14ac:dyDescent="0.25">
      <c r="A19" s="28" t="s">
        <v>31</v>
      </c>
      <c r="B19" s="17">
        <f ca="1">IFERROR(__xludf.DUMMYFUNCTION("googlefinance(A19)"),10.53)</f>
        <v>10.53</v>
      </c>
      <c r="C19" s="18">
        <f t="shared" ca="1" si="0"/>
        <v>0</v>
      </c>
      <c r="D19" s="19">
        <f ca="1">IFERROR(__xludf.DUMMYFUNCTION("GOOGLEFINANCE(A19,""closeyest"")"),10.53)</f>
        <v>10.53</v>
      </c>
      <c r="E19" s="32"/>
      <c r="F19" s="21"/>
      <c r="G19" s="17">
        <f t="shared" si="1"/>
        <v>0</v>
      </c>
      <c r="H19" s="17">
        <f t="shared" ca="1" si="2"/>
        <v>10.53</v>
      </c>
      <c r="I19" s="22">
        <f t="shared" ca="1" si="3"/>
        <v>10.53</v>
      </c>
      <c r="J19" s="23">
        <f ca="1">IFERROR(__xludf.DUMMYFUNCTION("GOOGLEFINANCE(A19,""low52"")"),7.77)</f>
        <v>7.77</v>
      </c>
      <c r="K19" s="24">
        <f ca="1">IFERROR(__xludf.DUMMYFUNCTION("GOOGLEFINANCE(A19,""HIGH52"")"),12.32)</f>
        <v>12.32</v>
      </c>
      <c r="L19" s="25">
        <f ca="1">IFERROR(__xludf.DUMMYFUNCTION("GOOGLEFINANCE(A19,""eps"")
"),-0.34)</f>
        <v>-0.34</v>
      </c>
      <c r="M19" s="25">
        <f t="shared" ca="1" si="4"/>
        <v>-0.34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34"/>
      <c r="AA19" s="21"/>
      <c r="AB19" s="21"/>
      <c r="AC19" s="21"/>
    </row>
    <row r="20" spans="1:29" ht="15.75" customHeight="1" x14ac:dyDescent="0.25">
      <c r="A20" s="28" t="s">
        <v>32</v>
      </c>
      <c r="B20" s="17">
        <f ca="1">IFERROR(__xludf.DUMMYFUNCTION("googlefinance(A20)"),92.32)</f>
        <v>92.32</v>
      </c>
      <c r="C20" s="18">
        <f t="shared" ca="1" si="0"/>
        <v>0</v>
      </c>
      <c r="D20" s="19">
        <f ca="1">IFERROR(__xludf.DUMMYFUNCTION("GOOGLEFINANCE(A20,""closeyest"")"),92.32)</f>
        <v>92.32</v>
      </c>
      <c r="E20" s="32"/>
      <c r="F20" s="21"/>
      <c r="G20" s="17">
        <f t="shared" si="1"/>
        <v>0</v>
      </c>
      <c r="H20" s="17">
        <f t="shared" ca="1" si="2"/>
        <v>92.32</v>
      </c>
      <c r="I20" s="22">
        <f t="shared" ca="1" si="3"/>
        <v>92.32</v>
      </c>
      <c r="J20" s="23">
        <f ca="1">IFERROR(__xludf.DUMMYFUNCTION("GOOGLEFINANCE(A20,""low52"")"),71.19)</f>
        <v>71.19</v>
      </c>
      <c r="K20" s="24">
        <f ca="1">IFERROR(__xludf.DUMMYFUNCTION("GOOGLEFINANCE(A20,""HIGH52"")"),104.53)</f>
        <v>104.53</v>
      </c>
      <c r="L20" s="25">
        <f ca="1">IFERROR(__xludf.DUMMYFUNCTION("GOOGLEFINANCE(A20,""eps"")
"),2.97)</f>
        <v>2.97</v>
      </c>
      <c r="M20" s="25">
        <f t="shared" ca="1" si="4"/>
        <v>2.97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34"/>
      <c r="AA20" s="21"/>
      <c r="AB20" s="21"/>
      <c r="AC20" s="21"/>
    </row>
    <row r="21" spans="1:29" ht="15.75" customHeight="1" x14ac:dyDescent="0.25">
      <c r="A21" s="28" t="s">
        <v>33</v>
      </c>
      <c r="B21" s="17">
        <f ca="1">IFERROR(__xludf.DUMMYFUNCTION("googlefinance(A21)"),93.4)</f>
        <v>93.4</v>
      </c>
      <c r="C21" s="18">
        <f t="shared" ca="1" si="0"/>
        <v>2.1413276231274335E-4</v>
      </c>
      <c r="D21" s="19">
        <f ca="1">IFERROR(__xludf.DUMMYFUNCTION("GOOGLEFINANCE(A21,""closeyest"")"),93.38)</f>
        <v>93.38</v>
      </c>
      <c r="E21" s="32"/>
      <c r="F21" s="21"/>
      <c r="G21" s="17">
        <f t="shared" si="1"/>
        <v>0</v>
      </c>
      <c r="H21" s="17">
        <f t="shared" ca="1" si="2"/>
        <v>93.4</v>
      </c>
      <c r="I21" s="22">
        <f t="shared" ca="1" si="3"/>
        <v>93.4</v>
      </c>
      <c r="J21" s="23">
        <f ca="1">IFERROR(__xludf.DUMMYFUNCTION("GOOGLEFINANCE(A21,""low52"")"),52.16)</f>
        <v>52.16</v>
      </c>
      <c r="K21" s="24">
        <f ca="1">IFERROR(__xludf.DUMMYFUNCTION("GOOGLEFINANCE(A21,""HIGH52"")"),104.62)</f>
        <v>104.62</v>
      </c>
      <c r="L21" s="25">
        <f ca="1">IFERROR(__xludf.DUMMYFUNCTION("GOOGLEFINANCE(A21,""eps"")
"),5.91)</f>
        <v>5.91</v>
      </c>
      <c r="M21" s="25">
        <f t="shared" ca="1" si="4"/>
        <v>5.91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34"/>
      <c r="AA21" s="21"/>
      <c r="AB21" s="21"/>
      <c r="AC21" s="21"/>
    </row>
    <row r="22" spans="1:29" ht="15.75" customHeight="1" x14ac:dyDescent="0.25">
      <c r="A22" s="28" t="s">
        <v>34</v>
      </c>
      <c r="B22" s="17">
        <f ca="1">IFERROR(__xludf.DUMMYFUNCTION("googlefinance(A22)"),17.73)</f>
        <v>17.73</v>
      </c>
      <c r="C22" s="18">
        <f t="shared" ca="1" si="0"/>
        <v>-5.6401579244207611E-4</v>
      </c>
      <c r="D22" s="19">
        <f ca="1">IFERROR(__xludf.DUMMYFUNCTION("GOOGLEFINANCE(A22,""closeyest"")"),17.74)</f>
        <v>17.739999999999998</v>
      </c>
      <c r="E22" s="32"/>
      <c r="F22" s="21"/>
      <c r="G22" s="17">
        <f t="shared" si="1"/>
        <v>0</v>
      </c>
      <c r="H22" s="17">
        <f t="shared" ca="1" si="2"/>
        <v>17.73</v>
      </c>
      <c r="I22" s="22">
        <f t="shared" ca="1" si="3"/>
        <v>17.73</v>
      </c>
      <c r="J22" s="23">
        <f ca="1">IFERROR(__xludf.DUMMYFUNCTION("GOOGLEFINANCE(A22,""low52"")"),16.93)</f>
        <v>16.93</v>
      </c>
      <c r="K22" s="24">
        <f ca="1">IFERROR(__xludf.DUMMYFUNCTION("GOOGLEFINANCE(A22,""HIGH52"")"),20.65)</f>
        <v>20.65</v>
      </c>
      <c r="L22" s="25">
        <f ca="1">IFERROR(__xludf.DUMMYFUNCTION("GOOGLEFINANCE(A22,""eps"")
"),2.88)</f>
        <v>2.88</v>
      </c>
      <c r="M22" s="25">
        <f t="shared" ca="1" si="4"/>
        <v>2.88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34"/>
      <c r="AA22" s="21"/>
      <c r="AB22" s="21"/>
      <c r="AC22" s="21"/>
    </row>
    <row r="23" spans="1:29" ht="15.75" customHeight="1" x14ac:dyDescent="0.25">
      <c r="A23" s="28" t="s">
        <v>35</v>
      </c>
      <c r="B23" s="17">
        <f ca="1">IFERROR(__xludf.DUMMYFUNCTION("googlefinance(A23)"),11.34)</f>
        <v>11.34</v>
      </c>
      <c r="C23" s="18">
        <f t="shared" ca="1" si="0"/>
        <v>-1.7636684303350594E-3</v>
      </c>
      <c r="D23" s="19">
        <f ca="1">IFERROR(__xludf.DUMMYFUNCTION("GOOGLEFINANCE(A23,""closeyest"")"),11.36)</f>
        <v>11.36</v>
      </c>
      <c r="E23" s="32"/>
      <c r="F23" s="21"/>
      <c r="G23" s="17">
        <f t="shared" si="1"/>
        <v>0</v>
      </c>
      <c r="H23" s="17">
        <f t="shared" ca="1" si="2"/>
        <v>11.34</v>
      </c>
      <c r="I23" s="22">
        <f t="shared" ca="1" si="3"/>
        <v>11.34</v>
      </c>
      <c r="J23" s="23">
        <f ca="1">IFERROR(__xludf.DUMMYFUNCTION("GOOGLEFINANCE(A23,""low52"")"),8.76)</f>
        <v>8.76</v>
      </c>
      <c r="K23" s="24">
        <f ca="1">IFERROR(__xludf.DUMMYFUNCTION("GOOGLEFINANCE(A23,""HIGH52"")"),12.35)</f>
        <v>12.35</v>
      </c>
      <c r="L23" s="25">
        <f ca="1">IFERROR(__xludf.DUMMYFUNCTION("GOOGLEFINANCE(A23,""eps"")
"),0.98)</f>
        <v>0.98</v>
      </c>
      <c r="M23" s="25">
        <f t="shared" ca="1" si="4"/>
        <v>0.98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34"/>
      <c r="AA23" s="21"/>
      <c r="AB23" s="21"/>
      <c r="AC23" s="21"/>
    </row>
    <row r="24" spans="1:29" ht="15.75" customHeight="1" x14ac:dyDescent="0.25">
      <c r="A24" s="28" t="s">
        <v>36</v>
      </c>
      <c r="B24" s="17">
        <f ca="1">IFERROR(__xludf.DUMMYFUNCTION("googlefinance(A24)"),25.09)</f>
        <v>25.09</v>
      </c>
      <c r="C24" s="18">
        <f t="shared" ca="1" si="0"/>
        <v>5.5799123156636335E-3</v>
      </c>
      <c r="D24" s="19">
        <f ca="1">IFERROR(__xludf.DUMMYFUNCTION("GOOGLEFINANCE(A24,""closeyest"")"),24.95)</f>
        <v>24.95</v>
      </c>
      <c r="E24" s="32"/>
      <c r="F24" s="21"/>
      <c r="G24" s="17">
        <f t="shared" si="1"/>
        <v>0</v>
      </c>
      <c r="H24" s="17">
        <f t="shared" ca="1" si="2"/>
        <v>25.09</v>
      </c>
      <c r="I24" s="22">
        <f t="shared" ca="1" si="3"/>
        <v>25.09</v>
      </c>
      <c r="J24" s="23">
        <f ca="1">IFERROR(__xludf.DUMMYFUNCTION("GOOGLEFINANCE(A24,""low52"")"),12.01)</f>
        <v>12.01</v>
      </c>
      <c r="K24" s="24">
        <f ca="1">IFERROR(__xludf.DUMMYFUNCTION("GOOGLEFINANCE(A24,""HIGH52"")"),28.98)</f>
        <v>28.98</v>
      </c>
      <c r="L24" s="25">
        <f ca="1">IFERROR(__xludf.DUMMYFUNCTION("GOOGLEFINANCE(A24,""eps"")
"),1.23)</f>
        <v>1.23</v>
      </c>
      <c r="M24" s="25">
        <f t="shared" ca="1" si="4"/>
        <v>1.23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34"/>
      <c r="AA24" s="21"/>
      <c r="AB24" s="21"/>
      <c r="AC24" s="21"/>
    </row>
    <row r="25" spans="1:29" ht="15.75" customHeight="1" x14ac:dyDescent="0.25">
      <c r="A25" s="28" t="s">
        <v>37</v>
      </c>
      <c r="B25" s="17">
        <f ca="1">IFERROR(__xludf.DUMMYFUNCTION("googlefinance(A25)"),11.78)</f>
        <v>11.78</v>
      </c>
      <c r="C25" s="18">
        <f t="shared" ca="1" si="0"/>
        <v>0</v>
      </c>
      <c r="D25" s="19">
        <f ca="1">IFERROR(__xludf.DUMMYFUNCTION("GOOGLEFINANCE(A25,""closeyest"")"),11.78)</f>
        <v>11.78</v>
      </c>
      <c r="E25" s="32"/>
      <c r="F25" s="21"/>
      <c r="G25" s="17">
        <f t="shared" si="1"/>
        <v>0</v>
      </c>
      <c r="H25" s="17">
        <f t="shared" ca="1" si="2"/>
        <v>11.78</v>
      </c>
      <c r="I25" s="22">
        <f t="shared" ca="1" si="3"/>
        <v>11.78</v>
      </c>
      <c r="J25" s="23">
        <f ca="1">IFERROR(__xludf.DUMMYFUNCTION("GOOGLEFINANCE(A25,""low52"")"),10.02)</f>
        <v>10.02</v>
      </c>
      <c r="K25" s="24">
        <f ca="1">IFERROR(__xludf.DUMMYFUNCTION("GOOGLEFINANCE(A25,""HIGH52"")"),12.77)</f>
        <v>12.77</v>
      </c>
      <c r="L25" s="25">
        <f ca="1">IFERROR(__xludf.DUMMYFUNCTION("GOOGLEFINANCE(A25,""eps"")
"),0.98)</f>
        <v>0.98</v>
      </c>
      <c r="M25" s="25">
        <f t="shared" ca="1" si="4"/>
        <v>0.98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34"/>
      <c r="AA25" s="21"/>
      <c r="AB25" s="21"/>
      <c r="AC25" s="21"/>
    </row>
    <row r="26" spans="1:29" ht="15.75" customHeight="1" x14ac:dyDescent="0.25">
      <c r="A26" s="28" t="s">
        <v>35</v>
      </c>
      <c r="B26" s="17">
        <f ca="1">IFERROR(__xludf.DUMMYFUNCTION("googlefinance(A26)"),11.34)</f>
        <v>11.34</v>
      </c>
      <c r="C26" s="18">
        <f t="shared" ca="1" si="0"/>
        <v>-1.7636684303350594E-3</v>
      </c>
      <c r="D26" s="19">
        <f ca="1">IFERROR(__xludf.DUMMYFUNCTION("GOOGLEFINANCE(A26,""closeyest"")"),11.36)</f>
        <v>11.36</v>
      </c>
      <c r="E26" s="32"/>
      <c r="F26" s="21"/>
      <c r="G26" s="17">
        <f t="shared" si="1"/>
        <v>0</v>
      </c>
      <c r="H26" s="17">
        <f t="shared" ca="1" si="2"/>
        <v>11.34</v>
      </c>
      <c r="I26" s="22">
        <f t="shared" ca="1" si="3"/>
        <v>11.34</v>
      </c>
      <c r="J26" s="23">
        <f ca="1">IFERROR(__xludf.DUMMYFUNCTION("GOOGLEFINANCE(A26,""low52"")"),8.76)</f>
        <v>8.76</v>
      </c>
      <c r="K26" s="24">
        <f ca="1">IFERROR(__xludf.DUMMYFUNCTION("GOOGLEFINANCE(A26,""HIGH52"")"),12.35)</f>
        <v>12.35</v>
      </c>
      <c r="L26" s="25">
        <f ca="1">IFERROR(__xludf.DUMMYFUNCTION("GOOGLEFINANCE(A26,""eps"")
"),0.98)</f>
        <v>0.98</v>
      </c>
      <c r="M26" s="25">
        <f t="shared" ca="1" si="4"/>
        <v>0.98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34"/>
      <c r="AA26" s="21"/>
      <c r="AB26" s="21"/>
      <c r="AC26" s="21"/>
    </row>
    <row r="27" spans="1:29" ht="15.75" customHeight="1" x14ac:dyDescent="0.25">
      <c r="A27" s="28" t="s">
        <v>38</v>
      </c>
      <c r="B27" s="17">
        <f ca="1">IFERROR(__xludf.DUMMYFUNCTION("googlefinance(A27)"),58.7)</f>
        <v>58.7</v>
      </c>
      <c r="C27" s="18">
        <f t="shared" ca="1" si="0"/>
        <v>-1.362862010221436E-3</v>
      </c>
      <c r="D27" s="19">
        <f ca="1">IFERROR(__xludf.DUMMYFUNCTION("GOOGLEFINANCE(A27,""closeyest"")"),58.78)</f>
        <v>58.78</v>
      </c>
      <c r="E27" s="32"/>
      <c r="F27" s="21"/>
      <c r="G27" s="17">
        <f t="shared" si="1"/>
        <v>0</v>
      </c>
      <c r="H27" s="17">
        <f t="shared" ca="1" si="2"/>
        <v>58.7</v>
      </c>
      <c r="I27" s="22">
        <f t="shared" ca="1" si="3"/>
        <v>58.7</v>
      </c>
      <c r="J27" s="23">
        <f ca="1">IFERROR(__xludf.DUMMYFUNCTION("GOOGLEFINANCE(A27,""low52"")"),36.71)</f>
        <v>36.71</v>
      </c>
      <c r="K27" s="24">
        <f ca="1">IFERROR(__xludf.DUMMYFUNCTION("GOOGLEFINANCE(A27,""HIGH52"")"),79.81)</f>
        <v>79.81</v>
      </c>
      <c r="L27" s="25">
        <f ca="1">IFERROR(__xludf.DUMMYFUNCTION("GOOGLEFINANCE(A27,""eps"")
"),-0.04)</f>
        <v>-0.04</v>
      </c>
      <c r="M27" s="25">
        <f t="shared" ca="1" si="4"/>
        <v>-0.04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34"/>
      <c r="AA27" s="21"/>
      <c r="AB27" s="21"/>
      <c r="AC27" s="21"/>
    </row>
    <row r="28" spans="1:29" ht="15.75" customHeight="1" x14ac:dyDescent="0.25">
      <c r="A28" s="28" t="s">
        <v>39</v>
      </c>
      <c r="B28" s="17">
        <f ca="1">IFERROR(__xludf.DUMMYFUNCTION("googlefinance(A28)"),39.75)</f>
        <v>39.75</v>
      </c>
      <c r="C28" s="18">
        <f t="shared" ca="1" si="0"/>
        <v>1.5094339622642081E-3</v>
      </c>
      <c r="D28" s="19">
        <f ca="1">IFERROR(__xludf.DUMMYFUNCTION("GOOGLEFINANCE(A28,""closeyest"")"),39.69)</f>
        <v>39.69</v>
      </c>
      <c r="E28" s="32"/>
      <c r="F28" s="21"/>
      <c r="G28" s="17">
        <f t="shared" si="1"/>
        <v>0</v>
      </c>
      <c r="H28" s="17">
        <f t="shared" ca="1" si="2"/>
        <v>39.75</v>
      </c>
      <c r="I28" s="22">
        <f t="shared" ca="1" si="3"/>
        <v>39.75</v>
      </c>
      <c r="J28" s="23">
        <f ca="1">IFERROR(__xludf.DUMMYFUNCTION("GOOGLEFINANCE(A28,""low52"")"),38.31)</f>
        <v>38.31</v>
      </c>
      <c r="K28" s="24">
        <f ca="1">IFERROR(__xludf.DUMMYFUNCTION("GOOGLEFINANCE(A28,""HIGH52"")"),47.7)</f>
        <v>47.7</v>
      </c>
      <c r="L28" s="25">
        <f ca="1">IFERROR(__xludf.DUMMYFUNCTION("GOOGLEFINANCE(A28,""eps"")
"),3.45)</f>
        <v>3.45</v>
      </c>
      <c r="M28" s="25">
        <f t="shared" ca="1" si="4"/>
        <v>3.45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34"/>
      <c r="AA28" s="21"/>
      <c r="AB28" s="21"/>
      <c r="AC28" s="21"/>
    </row>
    <row r="29" spans="1:29" ht="15.75" customHeight="1" x14ac:dyDescent="0.25">
      <c r="A29" s="28" t="s">
        <v>40</v>
      </c>
      <c r="B29" s="17">
        <f ca="1">IFERROR(__xludf.DUMMYFUNCTION("googlefinance(A29)"),34.92)</f>
        <v>34.92</v>
      </c>
      <c r="C29" s="18">
        <f t="shared" ca="1" si="0"/>
        <v>-2.5773195876287601E-3</v>
      </c>
      <c r="D29" s="19">
        <f ca="1">IFERROR(__xludf.DUMMYFUNCTION("GOOGLEFINANCE(A29,""closeyest"")"),35.01)</f>
        <v>35.01</v>
      </c>
      <c r="E29" s="32"/>
      <c r="F29" s="21"/>
      <c r="G29" s="17">
        <f t="shared" si="1"/>
        <v>0</v>
      </c>
      <c r="H29" s="17">
        <f t="shared" ca="1" si="2"/>
        <v>34.92</v>
      </c>
      <c r="I29" s="22">
        <f t="shared" ca="1" si="3"/>
        <v>34.92</v>
      </c>
      <c r="J29" s="23">
        <f ca="1">IFERROR(__xludf.DUMMYFUNCTION("GOOGLEFINANCE(A29,""low52"")"),26.84)</f>
        <v>26.84</v>
      </c>
      <c r="K29" s="24">
        <f ca="1">IFERROR(__xludf.DUMMYFUNCTION("GOOGLEFINANCE(A29,""HIGH52"")"),46.93)</f>
        <v>46.93</v>
      </c>
      <c r="L29" s="25">
        <f ca="1">IFERROR(__xludf.DUMMYFUNCTION("GOOGLEFINANCE(A29,""eps"")
"),0.41)</f>
        <v>0.41</v>
      </c>
      <c r="M29" s="25">
        <f t="shared" ca="1" si="4"/>
        <v>0.41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34"/>
      <c r="AA29" s="21"/>
      <c r="AB29" s="21"/>
      <c r="AC29" s="21"/>
    </row>
    <row r="30" spans="1:29" ht="15.75" customHeight="1" x14ac:dyDescent="0.25">
      <c r="A30" s="28" t="s">
        <v>41</v>
      </c>
      <c r="B30" s="17">
        <f ca="1">IFERROR(__xludf.DUMMYFUNCTION("googlefinance(A30)"),44.96)</f>
        <v>44.96</v>
      </c>
      <c r="C30" s="18">
        <f t="shared" ca="1" si="0"/>
        <v>-6.2277580071174628E-3</v>
      </c>
      <c r="D30" s="19">
        <f ca="1">IFERROR(__xludf.DUMMYFUNCTION("GOOGLEFINANCE(A30,""closeyest"")"),45.24)</f>
        <v>45.24</v>
      </c>
      <c r="E30" s="32"/>
      <c r="F30" s="21"/>
      <c r="G30" s="17">
        <f t="shared" si="1"/>
        <v>0</v>
      </c>
      <c r="H30" s="17">
        <f t="shared" ca="1" si="2"/>
        <v>44.96</v>
      </c>
      <c r="I30" s="22">
        <f t="shared" ca="1" si="3"/>
        <v>44.96</v>
      </c>
      <c r="J30" s="23">
        <f ca="1">IFERROR(__xludf.DUMMYFUNCTION("GOOGLEFINANCE(A30,""low52"")"),35.73)</f>
        <v>35.729999999999997</v>
      </c>
      <c r="K30" s="24">
        <f ca="1">IFERROR(__xludf.DUMMYFUNCTION("GOOGLEFINANCE(A30,""HIGH52"")"),49.9)</f>
        <v>49.9</v>
      </c>
      <c r="L30" s="25">
        <f ca="1">IFERROR(__xludf.DUMMYFUNCTION("GOOGLEFINANCE(A30,""eps"")
"),1.18)</f>
        <v>1.18</v>
      </c>
      <c r="M30" s="25">
        <f t="shared" ca="1" si="4"/>
        <v>1.18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34"/>
      <c r="AA30" s="21"/>
      <c r="AB30" s="21"/>
      <c r="AC30" s="21"/>
    </row>
    <row r="31" spans="1:29" ht="15.75" customHeight="1" x14ac:dyDescent="0.25">
      <c r="A31" s="35" t="s">
        <v>42</v>
      </c>
      <c r="B31" s="17">
        <f ca="1">IFERROR(__xludf.DUMMYFUNCTION("googlefinance(A31)"),13.81)</f>
        <v>13.81</v>
      </c>
      <c r="C31" s="18">
        <f t="shared" ca="1" si="0"/>
        <v>-1.4482259232439952E-3</v>
      </c>
      <c r="D31" s="19">
        <f ca="1">IFERROR(__xludf.DUMMYFUNCTION("GOOGLEFINANCE(A31,""closeyest"")"),13.83)</f>
        <v>13.83</v>
      </c>
      <c r="E31" s="32"/>
      <c r="F31" s="21"/>
      <c r="G31" s="17">
        <f t="shared" si="1"/>
        <v>0</v>
      </c>
      <c r="H31" s="17">
        <f t="shared" ca="1" si="2"/>
        <v>13.81</v>
      </c>
      <c r="I31" s="22">
        <f t="shared" ca="1" si="3"/>
        <v>13.81</v>
      </c>
      <c r="J31" s="23">
        <f ca="1">IFERROR(__xludf.DUMMYFUNCTION("GOOGLEFINANCE(A31,""low52"")"),10.31)</f>
        <v>10.31</v>
      </c>
      <c r="K31" s="24">
        <f ca="1">IFERROR(__xludf.DUMMYFUNCTION("GOOGLEFINANCE(A31,""HIGH52"")"),15.23)</f>
        <v>15.23</v>
      </c>
      <c r="L31" s="25">
        <f ca="1">IFERROR(__xludf.DUMMYFUNCTION("GOOGLEFINANCE(A31,""eps"")
"),0.29)</f>
        <v>0.28999999999999998</v>
      </c>
      <c r="M31" s="25">
        <f t="shared" ca="1" si="4"/>
        <v>0.28999999999999998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34"/>
      <c r="AA31" s="21"/>
      <c r="AB31" s="21"/>
      <c r="AC31" s="21"/>
    </row>
    <row r="32" spans="1:29" ht="15.75" customHeight="1" x14ac:dyDescent="0.25">
      <c r="A32" s="28"/>
      <c r="B32" s="17" t="str">
        <f ca="1">IFERROR(__xludf.DUMMYFUNCTION("googlefinance(A32)"),"#N/A")</f>
        <v>#N/A</v>
      </c>
      <c r="C32" s="18" t="e">
        <f t="shared" ca="1" si="0"/>
        <v>#VALUE!</v>
      </c>
      <c r="D32" s="19" t="str">
        <f ca="1">IFERROR(__xludf.DUMMYFUNCTION("GOOGLEFINANCE(A32,""closeyest"")"),"#N/A")</f>
        <v>#N/A</v>
      </c>
      <c r="E32" s="32"/>
      <c r="F32" s="21"/>
      <c r="G32" s="17">
        <f t="shared" si="1"/>
        <v>0</v>
      </c>
      <c r="H32" s="17">
        <f t="shared" ca="1" si="2"/>
        <v>0</v>
      </c>
      <c r="I32" s="22">
        <f t="shared" ca="1" si="3"/>
        <v>0</v>
      </c>
      <c r="J32" s="23" t="str">
        <f ca="1">IFERROR(__xludf.DUMMYFUNCTION("GOOGLEFINANCE(A32,""low52"")"),"#N/A")</f>
        <v>#N/A</v>
      </c>
      <c r="K32" s="24" t="str">
        <f ca="1">IFERROR(__xludf.DUMMYFUNCTION("GOOGLEFINANCE(A32,""HIGH52"")"),"#N/A")</f>
        <v>#N/A</v>
      </c>
      <c r="L32" s="25" t="str">
        <f ca="1">IFERROR(__xludf.DUMMYFUNCTION("GOOGLEFINANCE(A32,""eps"")
"),"#N/A")</f>
        <v>#N/A</v>
      </c>
      <c r="M32" s="25">
        <f t="shared" ca="1" si="4"/>
        <v>0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34"/>
      <c r="AA32" s="21"/>
      <c r="AB32" s="21"/>
      <c r="AC32" s="21"/>
    </row>
    <row r="33" spans="1:29" ht="15.75" customHeight="1" x14ac:dyDescent="0.25">
      <c r="A33" s="28"/>
      <c r="B33" s="17" t="str">
        <f ca="1">IFERROR(__xludf.DUMMYFUNCTION("googlefinance(A33)"),"#N/A")</f>
        <v>#N/A</v>
      </c>
      <c r="C33" s="18" t="e">
        <f t="shared" ca="1" si="0"/>
        <v>#VALUE!</v>
      </c>
      <c r="D33" s="19" t="str">
        <f ca="1">IFERROR(__xludf.DUMMYFUNCTION("GOOGLEFINANCE(A33,""closeyest"")"),"#N/A")</f>
        <v>#N/A</v>
      </c>
      <c r="E33" s="32"/>
      <c r="F33" s="21"/>
      <c r="G33" s="17">
        <f t="shared" si="1"/>
        <v>0</v>
      </c>
      <c r="H33" s="17">
        <f t="shared" ca="1" si="2"/>
        <v>0</v>
      </c>
      <c r="I33" s="22">
        <f t="shared" ca="1" si="3"/>
        <v>0</v>
      </c>
      <c r="J33" s="23" t="str">
        <f ca="1">IFERROR(__xludf.DUMMYFUNCTION("GOOGLEFINANCE(A33,""low52"")"),"#N/A")</f>
        <v>#N/A</v>
      </c>
      <c r="K33" s="24" t="str">
        <f ca="1">IFERROR(__xludf.DUMMYFUNCTION("GOOGLEFINANCE(A33,""HIGH52"")"),"#N/A")</f>
        <v>#N/A</v>
      </c>
      <c r="L33" s="25" t="str">
        <f ca="1">IFERROR(__xludf.DUMMYFUNCTION("GOOGLEFINANCE(A33,""eps"")
"),"#N/A")</f>
        <v>#N/A</v>
      </c>
      <c r="M33" s="25">
        <f t="shared" ca="1" si="4"/>
        <v>0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7"/>
      <c r="AA33" s="27"/>
      <c r="AB33" s="27"/>
      <c r="AC33" s="27"/>
    </row>
    <row r="34" spans="1:29" ht="15.75" customHeight="1" x14ac:dyDescent="0.25">
      <c r="A34" s="28"/>
      <c r="B34" s="17" t="str">
        <f ca="1">IFERROR(__xludf.DUMMYFUNCTION("googlefinance(A34)"),"#N/A")</f>
        <v>#N/A</v>
      </c>
      <c r="C34" s="18" t="e">
        <f t="shared" ca="1" si="0"/>
        <v>#VALUE!</v>
      </c>
      <c r="D34" s="19" t="str">
        <f ca="1">IFERROR(__xludf.DUMMYFUNCTION("GOOGLEFINANCE(A34,""closeyest"")"),"#N/A")</f>
        <v>#N/A</v>
      </c>
      <c r="E34" s="32"/>
      <c r="F34" s="21"/>
      <c r="G34" s="17">
        <f t="shared" si="1"/>
        <v>0</v>
      </c>
      <c r="H34" s="17">
        <f t="shared" ca="1" si="2"/>
        <v>0</v>
      </c>
      <c r="I34" s="22">
        <f t="shared" ca="1" si="3"/>
        <v>0</v>
      </c>
      <c r="J34" s="23" t="str">
        <f ca="1">IFERROR(__xludf.DUMMYFUNCTION("GOOGLEFINANCE(A34,""low52"")"),"#N/A")</f>
        <v>#N/A</v>
      </c>
      <c r="K34" s="24" t="str">
        <f ca="1">IFERROR(__xludf.DUMMYFUNCTION("GOOGLEFINANCE(A34,""HIGH52"")"),"#N/A")</f>
        <v>#N/A</v>
      </c>
      <c r="L34" s="25" t="str">
        <f ca="1">IFERROR(__xludf.DUMMYFUNCTION("GOOGLEFINANCE(A34,""eps"")
"),"#N/A")</f>
        <v>#N/A</v>
      </c>
      <c r="M34" s="25">
        <f t="shared" ca="1" si="4"/>
        <v>0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7"/>
      <c r="AA34" s="27"/>
      <c r="AB34" s="27"/>
      <c r="AC34" s="27"/>
    </row>
    <row r="35" spans="1:29" ht="15.75" customHeight="1" x14ac:dyDescent="0.25">
      <c r="A35" s="28"/>
      <c r="B35" s="17" t="str">
        <f ca="1">IFERROR(__xludf.DUMMYFUNCTION("googlefinance(A35)"),"#N/A")</f>
        <v>#N/A</v>
      </c>
      <c r="C35" s="18" t="e">
        <f t="shared" ca="1" si="0"/>
        <v>#VALUE!</v>
      </c>
      <c r="D35" s="19" t="str">
        <f ca="1">IFERROR(__xludf.DUMMYFUNCTION("GOOGLEFINANCE(A35,""closeyest"")"),"#N/A")</f>
        <v>#N/A</v>
      </c>
      <c r="E35" s="32"/>
      <c r="F35" s="21"/>
      <c r="G35" s="17">
        <f t="shared" si="1"/>
        <v>0</v>
      </c>
      <c r="H35" s="17">
        <f t="shared" ca="1" si="2"/>
        <v>0</v>
      </c>
      <c r="I35" s="22">
        <f t="shared" ca="1" si="3"/>
        <v>0</v>
      </c>
      <c r="J35" s="23" t="str">
        <f ca="1">IFERROR(__xludf.DUMMYFUNCTION("GOOGLEFINANCE(A35,""low52"")"),"#N/A")</f>
        <v>#N/A</v>
      </c>
      <c r="K35" s="24" t="str">
        <f ca="1">IFERROR(__xludf.DUMMYFUNCTION("GOOGLEFINANCE(A35,""HIGH52"")"),"#N/A")</f>
        <v>#N/A</v>
      </c>
      <c r="L35" s="25" t="str">
        <f ca="1">IFERROR(__xludf.DUMMYFUNCTION("GOOGLEFINANCE(A35,""eps"")
"),"#N/A")</f>
        <v>#N/A</v>
      </c>
      <c r="M35" s="25">
        <f t="shared" ca="1" si="4"/>
        <v>0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7"/>
      <c r="AA35" s="27"/>
      <c r="AB35" s="27"/>
      <c r="AC35" s="27"/>
    </row>
    <row r="36" spans="1:29" ht="15.75" customHeight="1" x14ac:dyDescent="0.25">
      <c r="A36" s="28"/>
      <c r="B36" s="17" t="str">
        <f ca="1">IFERROR(__xludf.DUMMYFUNCTION("googlefinance(A36)"),"#N/A")</f>
        <v>#N/A</v>
      </c>
      <c r="C36" s="18" t="e">
        <f t="shared" ca="1" si="0"/>
        <v>#VALUE!</v>
      </c>
      <c r="D36" s="19" t="str">
        <f ca="1">IFERROR(__xludf.DUMMYFUNCTION("GOOGLEFINANCE(A36,""closeyest"")"),"#N/A")</f>
        <v>#N/A</v>
      </c>
      <c r="E36" s="32"/>
      <c r="F36" s="21"/>
      <c r="G36" s="17">
        <f t="shared" si="1"/>
        <v>0</v>
      </c>
      <c r="H36" s="17">
        <f t="shared" ca="1" si="2"/>
        <v>0</v>
      </c>
      <c r="I36" s="22">
        <f t="shared" ca="1" si="3"/>
        <v>0</v>
      </c>
      <c r="J36" s="23" t="str">
        <f ca="1">IFERROR(__xludf.DUMMYFUNCTION("GOOGLEFINANCE(A36,""low52"")"),"#N/A")</f>
        <v>#N/A</v>
      </c>
      <c r="K36" s="24" t="str">
        <f ca="1">IFERROR(__xludf.DUMMYFUNCTION("GOOGLEFINANCE(A36,""HIGH52"")"),"#N/A")</f>
        <v>#N/A</v>
      </c>
      <c r="L36" s="25" t="str">
        <f ca="1">IFERROR(__xludf.DUMMYFUNCTION("GOOGLEFINANCE(A36,""eps"")
"),"#N/A")</f>
        <v>#N/A</v>
      </c>
      <c r="M36" s="25">
        <f t="shared" ca="1" si="4"/>
        <v>0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7"/>
      <c r="AA36" s="27"/>
      <c r="AB36" s="27"/>
      <c r="AC36" s="27"/>
    </row>
    <row r="37" spans="1:29" ht="15.75" customHeight="1" x14ac:dyDescent="0.25">
      <c r="A37" s="28"/>
      <c r="B37" s="17" t="str">
        <f ca="1">IFERROR(__xludf.DUMMYFUNCTION("googlefinance(A37)"),"#N/A")</f>
        <v>#N/A</v>
      </c>
      <c r="C37" s="18" t="e">
        <f t="shared" ca="1" si="0"/>
        <v>#VALUE!</v>
      </c>
      <c r="D37" s="19" t="str">
        <f ca="1">IFERROR(__xludf.DUMMYFUNCTION("GOOGLEFINANCE(A37,""closeyest"")"),"#N/A")</f>
        <v>#N/A</v>
      </c>
      <c r="E37" s="32"/>
      <c r="F37" s="21"/>
      <c r="G37" s="17">
        <f t="shared" si="1"/>
        <v>0</v>
      </c>
      <c r="H37" s="17">
        <f t="shared" ca="1" si="2"/>
        <v>0</v>
      </c>
      <c r="I37" s="22">
        <f t="shared" ca="1" si="3"/>
        <v>0</v>
      </c>
      <c r="J37" s="23" t="str">
        <f ca="1">IFERROR(__xludf.DUMMYFUNCTION("GOOGLEFINANCE(A37,""low52"")"),"#N/A")</f>
        <v>#N/A</v>
      </c>
      <c r="K37" s="24" t="str">
        <f ca="1">IFERROR(__xludf.DUMMYFUNCTION("GOOGLEFINANCE(A37,""HIGH52"")"),"#N/A")</f>
        <v>#N/A</v>
      </c>
      <c r="L37" s="25" t="str">
        <f ca="1">IFERROR(__xludf.DUMMYFUNCTION("GOOGLEFINANCE(A37,""eps"")
"),"#N/A")</f>
        <v>#N/A</v>
      </c>
      <c r="M37" s="25">
        <f t="shared" ca="1" si="4"/>
        <v>0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7"/>
      <c r="AA37" s="27"/>
      <c r="AB37" s="27"/>
      <c r="AC37" s="27"/>
    </row>
    <row r="38" spans="1:29" ht="15.75" customHeight="1" x14ac:dyDescent="0.25">
      <c r="A38" s="28"/>
      <c r="B38" s="17" t="str">
        <f ca="1">IFERROR(__xludf.DUMMYFUNCTION("googlefinance(A38)"),"#N/A")</f>
        <v>#N/A</v>
      </c>
      <c r="C38" s="18" t="e">
        <f t="shared" ca="1" si="0"/>
        <v>#VALUE!</v>
      </c>
      <c r="D38" s="19" t="str">
        <f ca="1">IFERROR(__xludf.DUMMYFUNCTION("GOOGLEFINANCE(A38,""closeyest"")"),"#N/A")</f>
        <v>#N/A</v>
      </c>
      <c r="E38" s="32"/>
      <c r="F38" s="21"/>
      <c r="G38" s="17">
        <f t="shared" si="1"/>
        <v>0</v>
      </c>
      <c r="H38" s="17">
        <f t="shared" ca="1" si="2"/>
        <v>0</v>
      </c>
      <c r="I38" s="22">
        <f t="shared" ca="1" si="3"/>
        <v>0</v>
      </c>
      <c r="J38" s="23" t="str">
        <f ca="1">IFERROR(__xludf.DUMMYFUNCTION("GOOGLEFINANCE(A38,""low52"")"),"#N/A")</f>
        <v>#N/A</v>
      </c>
      <c r="K38" s="24" t="str">
        <f ca="1">IFERROR(__xludf.DUMMYFUNCTION("GOOGLEFINANCE(A38,""HIGH52"")"),"#N/A")</f>
        <v>#N/A</v>
      </c>
      <c r="L38" s="25" t="str">
        <f ca="1">IFERROR(__xludf.DUMMYFUNCTION("GOOGLEFINANCE(A38,""eps"")
"),"#N/A")</f>
        <v>#N/A</v>
      </c>
      <c r="M38" s="25">
        <f t="shared" ca="1" si="4"/>
        <v>0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7"/>
      <c r="AA38" s="27"/>
      <c r="AB38" s="27"/>
      <c r="AC38" s="27"/>
    </row>
    <row r="39" spans="1:29" ht="15.75" customHeight="1" x14ac:dyDescent="0.25">
      <c r="A39" s="28"/>
      <c r="B39" s="17" t="str">
        <f ca="1">IFERROR(__xludf.DUMMYFUNCTION("googlefinance(A39)"),"#N/A")</f>
        <v>#N/A</v>
      </c>
      <c r="C39" s="18" t="e">
        <f t="shared" ca="1" si="0"/>
        <v>#VALUE!</v>
      </c>
      <c r="D39" s="19" t="str">
        <f ca="1">IFERROR(__xludf.DUMMYFUNCTION("GOOGLEFINANCE(A39,""closeyest"")"),"#N/A")</f>
        <v>#N/A</v>
      </c>
      <c r="E39" s="32"/>
      <c r="F39" s="21"/>
      <c r="G39" s="17">
        <f t="shared" si="1"/>
        <v>0</v>
      </c>
      <c r="H39" s="17">
        <f t="shared" ca="1" si="2"/>
        <v>0</v>
      </c>
      <c r="I39" s="22">
        <f t="shared" ca="1" si="3"/>
        <v>0</v>
      </c>
      <c r="J39" s="23" t="str">
        <f ca="1">IFERROR(__xludf.DUMMYFUNCTION("GOOGLEFINANCE(A39,""low52"")"),"#N/A")</f>
        <v>#N/A</v>
      </c>
      <c r="K39" s="24" t="str">
        <f ca="1">IFERROR(__xludf.DUMMYFUNCTION("GOOGLEFINANCE(A39,""HIGH52"")"),"#N/A")</f>
        <v>#N/A</v>
      </c>
      <c r="L39" s="25" t="str">
        <f ca="1">IFERROR(__xludf.DUMMYFUNCTION("GOOGLEFINANCE(A39,""eps"")
"),"#N/A")</f>
        <v>#N/A</v>
      </c>
      <c r="M39" s="25">
        <f t="shared" ca="1" si="4"/>
        <v>0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7"/>
      <c r="AA39" s="27"/>
      <c r="AB39" s="27"/>
      <c r="AC39" s="27"/>
    </row>
    <row r="40" spans="1:29" ht="15.75" customHeight="1" x14ac:dyDescent="0.25">
      <c r="A40" s="28"/>
      <c r="B40" s="17" t="str">
        <f ca="1">IFERROR(__xludf.DUMMYFUNCTION("googlefinance(A40)"),"#N/A")</f>
        <v>#N/A</v>
      </c>
      <c r="C40" s="18" t="e">
        <f t="shared" ca="1" si="0"/>
        <v>#VALUE!</v>
      </c>
      <c r="D40" s="19" t="str">
        <f ca="1">IFERROR(__xludf.DUMMYFUNCTION("GOOGLEFINANCE(A40,""closeyest"")"),"#N/A")</f>
        <v>#N/A</v>
      </c>
      <c r="E40" s="32"/>
      <c r="F40" s="21"/>
      <c r="G40" s="17">
        <f t="shared" si="1"/>
        <v>0</v>
      </c>
      <c r="H40" s="17">
        <f t="shared" ca="1" si="2"/>
        <v>0</v>
      </c>
      <c r="I40" s="22">
        <f t="shared" ca="1" si="3"/>
        <v>0</v>
      </c>
      <c r="J40" s="23" t="str">
        <f ca="1">IFERROR(__xludf.DUMMYFUNCTION("GOOGLEFINANCE(A40,""low52"")"),"#N/A")</f>
        <v>#N/A</v>
      </c>
      <c r="K40" s="24" t="str">
        <f ca="1">IFERROR(__xludf.DUMMYFUNCTION("GOOGLEFINANCE(A40,""HIGH52"")"),"#N/A")</f>
        <v>#N/A</v>
      </c>
      <c r="L40" s="25" t="str">
        <f ca="1">IFERROR(__xludf.DUMMYFUNCTION("GOOGLEFINANCE(A40,""eps"")
"),"#N/A")</f>
        <v>#N/A</v>
      </c>
      <c r="M40" s="25">
        <f t="shared" ca="1" si="4"/>
        <v>0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7"/>
      <c r="AA40" s="27"/>
      <c r="AB40" s="27"/>
      <c r="AC40" s="27"/>
    </row>
    <row r="41" spans="1:29" ht="15.75" customHeight="1" x14ac:dyDescent="0.25">
      <c r="A41" s="28"/>
      <c r="B41" s="17" t="str">
        <f ca="1">IFERROR(__xludf.DUMMYFUNCTION("googlefinance(A41)"),"#N/A")</f>
        <v>#N/A</v>
      </c>
      <c r="C41" s="18" t="e">
        <f t="shared" ca="1" si="0"/>
        <v>#VALUE!</v>
      </c>
      <c r="D41" s="19" t="str">
        <f ca="1">IFERROR(__xludf.DUMMYFUNCTION("GOOGLEFINANCE(A41,""closeyest"")"),"#N/A")</f>
        <v>#N/A</v>
      </c>
      <c r="E41" s="32"/>
      <c r="F41" s="21"/>
      <c r="G41" s="17">
        <f t="shared" si="1"/>
        <v>0</v>
      </c>
      <c r="H41" s="17">
        <f t="shared" ca="1" si="2"/>
        <v>0</v>
      </c>
      <c r="I41" s="22">
        <f t="shared" ca="1" si="3"/>
        <v>0</v>
      </c>
      <c r="J41" s="23" t="str">
        <f ca="1">IFERROR(__xludf.DUMMYFUNCTION("GOOGLEFINANCE(A41,""low52"")"),"#N/A")</f>
        <v>#N/A</v>
      </c>
      <c r="K41" s="24" t="str">
        <f ca="1">IFERROR(__xludf.DUMMYFUNCTION("GOOGLEFINANCE(A41,""HIGH52"")"),"#N/A")</f>
        <v>#N/A</v>
      </c>
      <c r="L41" s="25" t="str">
        <f ca="1">IFERROR(__xludf.DUMMYFUNCTION("GOOGLEFINANCE(A41,""eps"")
"),"#N/A")</f>
        <v>#N/A</v>
      </c>
      <c r="M41" s="25">
        <f t="shared" ca="1" si="4"/>
        <v>0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7"/>
      <c r="AA41" s="27"/>
      <c r="AB41" s="27"/>
      <c r="AC41" s="27"/>
    </row>
    <row r="42" spans="1:29" ht="15.75" customHeight="1" x14ac:dyDescent="0.25">
      <c r="A42" s="28"/>
      <c r="B42" s="17" t="str">
        <f ca="1">IFERROR(__xludf.DUMMYFUNCTION("googlefinance(A42)"),"#N/A")</f>
        <v>#N/A</v>
      </c>
      <c r="C42" s="18" t="e">
        <f t="shared" ca="1" si="0"/>
        <v>#VALUE!</v>
      </c>
      <c r="D42" s="19" t="str">
        <f ca="1">IFERROR(__xludf.DUMMYFUNCTION("GOOGLEFINANCE(A42,""closeyest"")"),"#N/A")</f>
        <v>#N/A</v>
      </c>
      <c r="E42" s="32"/>
      <c r="F42" s="21"/>
      <c r="G42" s="17">
        <f t="shared" si="1"/>
        <v>0</v>
      </c>
      <c r="H42" s="17">
        <f t="shared" ca="1" si="2"/>
        <v>0</v>
      </c>
      <c r="I42" s="22">
        <f t="shared" ca="1" si="3"/>
        <v>0</v>
      </c>
      <c r="J42" s="23" t="str">
        <f ca="1">IFERROR(__xludf.DUMMYFUNCTION("GOOGLEFINANCE(A42,""low52"")"),"#N/A")</f>
        <v>#N/A</v>
      </c>
      <c r="K42" s="24" t="str">
        <f ca="1">IFERROR(__xludf.DUMMYFUNCTION("GOOGLEFINANCE(A42,""HIGH52"")"),"#N/A")</f>
        <v>#N/A</v>
      </c>
      <c r="L42" s="25" t="str">
        <f ca="1">IFERROR(__xludf.DUMMYFUNCTION("GOOGLEFINANCE(A42,""eps"")
"),"#N/A")</f>
        <v>#N/A</v>
      </c>
      <c r="M42" s="25">
        <f t="shared" ca="1" si="4"/>
        <v>0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7"/>
      <c r="AA42" s="27"/>
      <c r="AB42" s="27"/>
      <c r="AC42" s="27"/>
    </row>
    <row r="43" spans="1:29" ht="15.75" customHeight="1" x14ac:dyDescent="0.25">
      <c r="A43" s="28"/>
      <c r="B43" s="17" t="str">
        <f ca="1">IFERROR(__xludf.DUMMYFUNCTION("googlefinance(A43)"),"#N/A")</f>
        <v>#N/A</v>
      </c>
      <c r="C43" s="18" t="e">
        <f t="shared" ca="1" si="0"/>
        <v>#VALUE!</v>
      </c>
      <c r="D43" s="19" t="str">
        <f ca="1">IFERROR(__xludf.DUMMYFUNCTION("GOOGLEFINANCE(A43,""closeyest"")"),"#N/A")</f>
        <v>#N/A</v>
      </c>
      <c r="E43" s="32"/>
      <c r="F43" s="21"/>
      <c r="G43" s="17">
        <f t="shared" si="1"/>
        <v>0</v>
      </c>
      <c r="H43" s="17">
        <f t="shared" ca="1" si="2"/>
        <v>0</v>
      </c>
      <c r="I43" s="22">
        <f t="shared" ca="1" si="3"/>
        <v>0</v>
      </c>
      <c r="J43" s="23" t="str">
        <f ca="1">IFERROR(__xludf.DUMMYFUNCTION("GOOGLEFINANCE(A43,""low52"")"),"#N/A")</f>
        <v>#N/A</v>
      </c>
      <c r="K43" s="24" t="str">
        <f ca="1">IFERROR(__xludf.DUMMYFUNCTION("GOOGLEFINANCE(A43,""HIGH52"")"),"#N/A")</f>
        <v>#N/A</v>
      </c>
      <c r="L43" s="25" t="str">
        <f ca="1">IFERROR(__xludf.DUMMYFUNCTION("GOOGLEFINANCE(A43,""eps"")
"),"#N/A")</f>
        <v>#N/A</v>
      </c>
      <c r="M43" s="25">
        <f t="shared" ca="1" si="4"/>
        <v>0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7"/>
      <c r="AA43" s="27"/>
      <c r="AB43" s="27"/>
      <c r="AC43" s="27"/>
    </row>
    <row r="44" spans="1:29" ht="15.75" customHeight="1" x14ac:dyDescent="0.25">
      <c r="A44" s="28"/>
      <c r="B44" s="17" t="str">
        <f ca="1">IFERROR(__xludf.DUMMYFUNCTION("googlefinance(A44)"),"#N/A")</f>
        <v>#N/A</v>
      </c>
      <c r="C44" s="18" t="e">
        <f t="shared" ca="1" si="0"/>
        <v>#VALUE!</v>
      </c>
      <c r="D44" s="19" t="str">
        <f ca="1">IFERROR(__xludf.DUMMYFUNCTION("GOOGLEFINANCE(A44,""closeyest"")"),"#N/A")</f>
        <v>#N/A</v>
      </c>
      <c r="E44" s="32"/>
      <c r="F44" s="21"/>
      <c r="G44" s="17">
        <f t="shared" si="1"/>
        <v>0</v>
      </c>
      <c r="H44" s="17">
        <f t="shared" ca="1" si="2"/>
        <v>0</v>
      </c>
      <c r="I44" s="22">
        <f t="shared" ca="1" si="3"/>
        <v>0</v>
      </c>
      <c r="J44" s="23" t="str">
        <f ca="1">IFERROR(__xludf.DUMMYFUNCTION("GOOGLEFINANCE(A44,""low52"")"),"#N/A")</f>
        <v>#N/A</v>
      </c>
      <c r="K44" s="24" t="str">
        <f ca="1">IFERROR(__xludf.DUMMYFUNCTION("GOOGLEFINANCE(A44,""HIGH52"")"),"#N/A")</f>
        <v>#N/A</v>
      </c>
      <c r="L44" s="25" t="str">
        <f ca="1">IFERROR(__xludf.DUMMYFUNCTION("GOOGLEFINANCE(A44,""eps"")
"),"#N/A")</f>
        <v>#N/A</v>
      </c>
      <c r="M44" s="25">
        <f t="shared" ca="1" si="4"/>
        <v>0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7"/>
      <c r="AA44" s="27"/>
      <c r="AB44" s="27"/>
      <c r="AC44" s="27"/>
    </row>
    <row r="45" spans="1:29" ht="15.75" customHeight="1" x14ac:dyDescent="0.25">
      <c r="A45" s="28"/>
      <c r="B45" s="17" t="str">
        <f ca="1">IFERROR(__xludf.DUMMYFUNCTION("googlefinance(A45)"),"#N/A")</f>
        <v>#N/A</v>
      </c>
      <c r="C45" s="18" t="e">
        <f t="shared" ca="1" si="0"/>
        <v>#VALUE!</v>
      </c>
      <c r="D45" s="19" t="str">
        <f ca="1">IFERROR(__xludf.DUMMYFUNCTION("GOOGLEFINANCE(A45,""closeyest"")"),"#N/A")</f>
        <v>#N/A</v>
      </c>
      <c r="E45" s="32"/>
      <c r="F45" s="21"/>
      <c r="G45" s="17">
        <f t="shared" si="1"/>
        <v>0</v>
      </c>
      <c r="H45" s="17">
        <f t="shared" ca="1" si="2"/>
        <v>0</v>
      </c>
      <c r="I45" s="22">
        <f t="shared" ca="1" si="3"/>
        <v>0</v>
      </c>
      <c r="J45" s="23" t="str">
        <f ca="1">IFERROR(__xludf.DUMMYFUNCTION("GOOGLEFINANCE(A45,""low52"")"),"#N/A")</f>
        <v>#N/A</v>
      </c>
      <c r="K45" s="24" t="str">
        <f ca="1">IFERROR(__xludf.DUMMYFUNCTION("GOOGLEFINANCE(A45,""HIGH52"")"),"#N/A")</f>
        <v>#N/A</v>
      </c>
      <c r="L45" s="25" t="str">
        <f ca="1">IFERROR(__xludf.DUMMYFUNCTION("GOOGLEFINANCE(A45,""eps"")
"),"#N/A")</f>
        <v>#N/A</v>
      </c>
      <c r="M45" s="25">
        <f t="shared" ca="1" si="4"/>
        <v>0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7"/>
      <c r="AA45" s="27"/>
      <c r="AB45" s="27"/>
      <c r="AC45" s="27"/>
    </row>
    <row r="46" spans="1:29" ht="15.75" customHeight="1" x14ac:dyDescent="0.25">
      <c r="A46" s="28"/>
      <c r="B46" s="17" t="str">
        <f ca="1">IFERROR(__xludf.DUMMYFUNCTION("googlefinance(A46)"),"#N/A")</f>
        <v>#N/A</v>
      </c>
      <c r="C46" s="18" t="e">
        <f t="shared" ca="1" si="0"/>
        <v>#VALUE!</v>
      </c>
      <c r="D46" s="19" t="str">
        <f ca="1">IFERROR(__xludf.DUMMYFUNCTION("GOOGLEFINANCE(A46,""closeyest"")"),"#N/A")</f>
        <v>#N/A</v>
      </c>
      <c r="E46" s="32"/>
      <c r="F46" s="21"/>
      <c r="G46" s="17">
        <f t="shared" si="1"/>
        <v>0</v>
      </c>
      <c r="H46" s="17">
        <f t="shared" ca="1" si="2"/>
        <v>0</v>
      </c>
      <c r="I46" s="22">
        <f t="shared" ca="1" si="3"/>
        <v>0</v>
      </c>
      <c r="J46" s="23" t="str">
        <f ca="1">IFERROR(__xludf.DUMMYFUNCTION("GOOGLEFINANCE(A46,""low52"")"),"#N/A")</f>
        <v>#N/A</v>
      </c>
      <c r="K46" s="24" t="str">
        <f ca="1">IFERROR(__xludf.DUMMYFUNCTION("GOOGLEFINANCE(A46,""HIGH52"")"),"#N/A")</f>
        <v>#N/A</v>
      </c>
      <c r="L46" s="25" t="str">
        <f ca="1">IFERROR(__xludf.DUMMYFUNCTION("GOOGLEFINANCE(A46,""eps"")
"),"#N/A")</f>
        <v>#N/A</v>
      </c>
      <c r="M46" s="25">
        <f t="shared" ca="1" si="4"/>
        <v>0</v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7"/>
      <c r="AA46" s="27"/>
      <c r="AB46" s="27"/>
      <c r="AC46" s="27"/>
    </row>
    <row r="47" spans="1:29" ht="15.75" customHeight="1" x14ac:dyDescent="0.25">
      <c r="A47" s="28"/>
      <c r="B47" s="17" t="str">
        <f ca="1">IFERROR(__xludf.DUMMYFUNCTION("googlefinance(A47)"),"#N/A")</f>
        <v>#N/A</v>
      </c>
      <c r="C47" s="18" t="e">
        <f t="shared" ca="1" si="0"/>
        <v>#VALUE!</v>
      </c>
      <c r="D47" s="19" t="str">
        <f ca="1">IFERROR(__xludf.DUMMYFUNCTION("GOOGLEFINANCE(A47,""closeyest"")"),"#N/A")</f>
        <v>#N/A</v>
      </c>
      <c r="E47" s="32"/>
      <c r="F47" s="21"/>
      <c r="G47" s="17">
        <f t="shared" si="1"/>
        <v>0</v>
      </c>
      <c r="H47" s="17">
        <f t="shared" ca="1" si="2"/>
        <v>0</v>
      </c>
      <c r="I47" s="22">
        <f t="shared" ca="1" si="3"/>
        <v>0</v>
      </c>
      <c r="J47" s="23" t="str">
        <f ca="1">IFERROR(__xludf.DUMMYFUNCTION("GOOGLEFINANCE(A47,""low52"")"),"#N/A")</f>
        <v>#N/A</v>
      </c>
      <c r="K47" s="24" t="str">
        <f ca="1">IFERROR(__xludf.DUMMYFUNCTION("GOOGLEFINANCE(A47,""HIGH52"")"),"#N/A")</f>
        <v>#N/A</v>
      </c>
      <c r="L47" s="25" t="str">
        <f ca="1">IFERROR(__xludf.DUMMYFUNCTION("GOOGLEFINANCE(A47,""eps"")
"),"#N/A")</f>
        <v>#N/A</v>
      </c>
      <c r="M47" s="25">
        <f t="shared" ca="1" si="4"/>
        <v>0</v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7"/>
      <c r="AA47" s="27"/>
      <c r="AB47" s="27"/>
      <c r="AC47" s="27"/>
    </row>
    <row r="48" spans="1:29" ht="15.75" customHeight="1" x14ac:dyDescent="0.25">
      <c r="A48" s="28"/>
      <c r="B48" s="17" t="str">
        <f ca="1">IFERROR(__xludf.DUMMYFUNCTION("googlefinance(A48)"),"#N/A")</f>
        <v>#N/A</v>
      </c>
      <c r="C48" s="18" t="e">
        <f t="shared" ca="1" si="0"/>
        <v>#VALUE!</v>
      </c>
      <c r="D48" s="19" t="str">
        <f ca="1">IFERROR(__xludf.DUMMYFUNCTION("GOOGLEFINANCE(A48,""closeyest"")"),"#N/A")</f>
        <v>#N/A</v>
      </c>
      <c r="E48" s="32"/>
      <c r="F48" s="21"/>
      <c r="G48" s="17">
        <f t="shared" si="1"/>
        <v>0</v>
      </c>
      <c r="H48" s="17">
        <f t="shared" ca="1" si="2"/>
        <v>0</v>
      </c>
      <c r="I48" s="22">
        <f t="shared" ca="1" si="3"/>
        <v>0</v>
      </c>
      <c r="J48" s="23" t="str">
        <f ca="1">IFERROR(__xludf.DUMMYFUNCTION("GOOGLEFINANCE(A48,""low52"")"),"#N/A")</f>
        <v>#N/A</v>
      </c>
      <c r="K48" s="24" t="str">
        <f ca="1">IFERROR(__xludf.DUMMYFUNCTION("GOOGLEFINANCE(A48,""HIGH52"")"),"#N/A")</f>
        <v>#N/A</v>
      </c>
      <c r="L48" s="25" t="str">
        <f ca="1">IFERROR(__xludf.DUMMYFUNCTION("GOOGLEFINANCE(A48,""eps"")
"),"#N/A")</f>
        <v>#N/A</v>
      </c>
      <c r="M48" s="25">
        <f t="shared" ca="1" si="4"/>
        <v>0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7"/>
      <c r="AA48" s="27"/>
      <c r="AB48" s="27"/>
      <c r="AC48" s="27"/>
    </row>
    <row r="49" spans="1:29" ht="15.75" customHeight="1" x14ac:dyDescent="0.25">
      <c r="A49" s="28"/>
      <c r="B49" s="17" t="str">
        <f ca="1">IFERROR(__xludf.DUMMYFUNCTION("googlefinance(A49)"),"#N/A")</f>
        <v>#N/A</v>
      </c>
      <c r="C49" s="18" t="e">
        <f t="shared" ca="1" si="0"/>
        <v>#VALUE!</v>
      </c>
      <c r="D49" s="19" t="str">
        <f ca="1">IFERROR(__xludf.DUMMYFUNCTION("GOOGLEFINANCE(A49,""closeyest"")"),"#N/A")</f>
        <v>#N/A</v>
      </c>
      <c r="E49" s="32"/>
      <c r="F49" s="21"/>
      <c r="G49" s="17">
        <f t="shared" si="1"/>
        <v>0</v>
      </c>
      <c r="H49" s="17">
        <f t="shared" ca="1" si="2"/>
        <v>0</v>
      </c>
      <c r="I49" s="22">
        <f t="shared" ca="1" si="3"/>
        <v>0</v>
      </c>
      <c r="J49" s="23" t="str">
        <f ca="1">IFERROR(__xludf.DUMMYFUNCTION("GOOGLEFINANCE(A49,""low52"")"),"#N/A")</f>
        <v>#N/A</v>
      </c>
      <c r="K49" s="24" t="str">
        <f ca="1">IFERROR(__xludf.DUMMYFUNCTION("GOOGLEFINANCE(A49,""HIGH52"")"),"#N/A")</f>
        <v>#N/A</v>
      </c>
      <c r="L49" s="25" t="str">
        <f ca="1">IFERROR(__xludf.DUMMYFUNCTION("GOOGLEFINANCE(A49,""eps"")
"),"#N/A")</f>
        <v>#N/A</v>
      </c>
      <c r="M49" s="25">
        <f t="shared" ca="1" si="4"/>
        <v>0</v>
      </c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7"/>
      <c r="AA49" s="27"/>
      <c r="AB49" s="27"/>
      <c r="AC49" s="27"/>
    </row>
    <row r="50" spans="1:29" ht="15.75" customHeight="1" x14ac:dyDescent="0.25">
      <c r="A50" s="28"/>
      <c r="B50" s="17" t="str">
        <f ca="1">IFERROR(__xludf.DUMMYFUNCTION("googlefinance(A50)"),"#N/A")</f>
        <v>#N/A</v>
      </c>
      <c r="C50" s="18" t="e">
        <f t="shared" ca="1" si="0"/>
        <v>#VALUE!</v>
      </c>
      <c r="D50" s="19" t="str">
        <f ca="1">IFERROR(__xludf.DUMMYFUNCTION("GOOGLEFINANCE(A50,""closeyest"")"),"#N/A")</f>
        <v>#N/A</v>
      </c>
      <c r="E50" s="32"/>
      <c r="F50" s="21"/>
      <c r="G50" s="17">
        <f t="shared" si="1"/>
        <v>0</v>
      </c>
      <c r="H50" s="17">
        <f t="shared" ca="1" si="2"/>
        <v>0</v>
      </c>
      <c r="I50" s="22">
        <f t="shared" ca="1" si="3"/>
        <v>0</v>
      </c>
      <c r="J50" s="23" t="str">
        <f ca="1">IFERROR(__xludf.DUMMYFUNCTION("GOOGLEFINANCE(A50,""low52"")"),"#N/A")</f>
        <v>#N/A</v>
      </c>
      <c r="K50" s="24" t="str">
        <f ca="1">IFERROR(__xludf.DUMMYFUNCTION("GOOGLEFINANCE(A50,""HIGH52"")"),"#N/A")</f>
        <v>#N/A</v>
      </c>
      <c r="L50" s="25" t="str">
        <f ca="1">IFERROR(__xludf.DUMMYFUNCTION("GOOGLEFINANCE(A50,""eps"")
"),"#N/A")</f>
        <v>#N/A</v>
      </c>
      <c r="M50" s="25">
        <f t="shared" ca="1" si="4"/>
        <v>0</v>
      </c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7"/>
      <c r="AA50" s="27"/>
      <c r="AB50" s="27"/>
      <c r="AC50" s="27"/>
    </row>
    <row r="51" spans="1:29" ht="15.75" customHeight="1" x14ac:dyDescent="0.25">
      <c r="A51" s="28"/>
      <c r="B51" s="17" t="str">
        <f ca="1">IFERROR(__xludf.DUMMYFUNCTION("googlefinance(A51)"),"#N/A")</f>
        <v>#N/A</v>
      </c>
      <c r="C51" s="18" t="e">
        <f t="shared" ca="1" si="0"/>
        <v>#VALUE!</v>
      </c>
      <c r="D51" s="19" t="str">
        <f ca="1">IFERROR(__xludf.DUMMYFUNCTION("GOOGLEFINANCE(A51,""closeyest"")"),"#N/A")</f>
        <v>#N/A</v>
      </c>
      <c r="E51" s="32"/>
      <c r="F51" s="21"/>
      <c r="G51" s="17">
        <f t="shared" si="1"/>
        <v>0</v>
      </c>
      <c r="H51" s="17">
        <f t="shared" ca="1" si="2"/>
        <v>0</v>
      </c>
      <c r="I51" s="22">
        <f t="shared" ca="1" si="3"/>
        <v>0</v>
      </c>
      <c r="J51" s="23" t="str">
        <f ca="1">IFERROR(__xludf.DUMMYFUNCTION("GOOGLEFINANCE(A51,""low52"")"),"#N/A")</f>
        <v>#N/A</v>
      </c>
      <c r="K51" s="24" t="str">
        <f ca="1">IFERROR(__xludf.DUMMYFUNCTION("GOOGLEFINANCE(A51,""HIGH52"")"),"#N/A")</f>
        <v>#N/A</v>
      </c>
      <c r="L51" s="25" t="str">
        <f ca="1">IFERROR(__xludf.DUMMYFUNCTION("GOOGLEFINANCE(A51,""eps"")
"),"#N/A")</f>
        <v>#N/A</v>
      </c>
      <c r="M51" s="25">
        <f t="shared" ca="1" si="4"/>
        <v>0</v>
      </c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7"/>
      <c r="AA51" s="27"/>
      <c r="AB51" s="27"/>
      <c r="AC51" s="27"/>
    </row>
    <row r="52" spans="1:29" ht="15.75" customHeight="1" x14ac:dyDescent="0.25">
      <c r="A52" s="28"/>
      <c r="B52" s="17" t="str">
        <f ca="1">IFERROR(__xludf.DUMMYFUNCTION("googlefinance(A52)"),"#N/A")</f>
        <v>#N/A</v>
      </c>
      <c r="C52" s="18" t="e">
        <f t="shared" ca="1" si="0"/>
        <v>#VALUE!</v>
      </c>
      <c r="D52" s="19" t="str">
        <f ca="1">IFERROR(__xludf.DUMMYFUNCTION("GOOGLEFINANCE(A52,""closeyest"")"),"#N/A")</f>
        <v>#N/A</v>
      </c>
      <c r="E52" s="32"/>
      <c r="F52" s="21"/>
      <c r="G52" s="17">
        <f t="shared" si="1"/>
        <v>0</v>
      </c>
      <c r="H52" s="17">
        <f t="shared" ca="1" si="2"/>
        <v>0</v>
      </c>
      <c r="I52" s="22">
        <f t="shared" ca="1" si="3"/>
        <v>0</v>
      </c>
      <c r="J52" s="23" t="str">
        <f ca="1">IFERROR(__xludf.DUMMYFUNCTION("GOOGLEFINANCE(A52,""low52"")"),"#N/A")</f>
        <v>#N/A</v>
      </c>
      <c r="K52" s="24" t="str">
        <f ca="1">IFERROR(__xludf.DUMMYFUNCTION("GOOGLEFINANCE(A52,""HIGH52"")"),"#N/A")</f>
        <v>#N/A</v>
      </c>
      <c r="L52" s="25" t="str">
        <f ca="1">IFERROR(__xludf.DUMMYFUNCTION("GOOGLEFINANCE(A52,""eps"")
"),"#N/A")</f>
        <v>#N/A</v>
      </c>
      <c r="M52" s="25">
        <f t="shared" ca="1" si="4"/>
        <v>0</v>
      </c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7"/>
      <c r="AA52" s="27"/>
      <c r="AB52" s="27"/>
      <c r="AC52" s="27"/>
    </row>
    <row r="53" spans="1:29" ht="15.75" customHeight="1" x14ac:dyDescent="0.25">
      <c r="A53" s="28"/>
      <c r="B53" s="17" t="str">
        <f ca="1">IFERROR(__xludf.DUMMYFUNCTION("googlefinance(A53)"),"#N/A")</f>
        <v>#N/A</v>
      </c>
      <c r="C53" s="18" t="e">
        <f t="shared" ca="1" si="0"/>
        <v>#VALUE!</v>
      </c>
      <c r="D53" s="19" t="str">
        <f ca="1">IFERROR(__xludf.DUMMYFUNCTION("GOOGLEFINANCE(A53,""closeyest"")"),"#N/A")</f>
        <v>#N/A</v>
      </c>
      <c r="E53" s="32"/>
      <c r="F53" s="21"/>
      <c r="G53" s="17">
        <f t="shared" si="1"/>
        <v>0</v>
      </c>
      <c r="H53" s="17">
        <f t="shared" ca="1" si="2"/>
        <v>0</v>
      </c>
      <c r="I53" s="22">
        <f t="shared" ca="1" si="3"/>
        <v>0</v>
      </c>
      <c r="J53" s="23" t="str">
        <f ca="1">IFERROR(__xludf.DUMMYFUNCTION("GOOGLEFINANCE(A53,""low52"")"),"#N/A")</f>
        <v>#N/A</v>
      </c>
      <c r="K53" s="24" t="str">
        <f ca="1">IFERROR(__xludf.DUMMYFUNCTION("GOOGLEFINANCE(A53,""HIGH52"")"),"#N/A")</f>
        <v>#N/A</v>
      </c>
      <c r="L53" s="25" t="str">
        <f ca="1">IFERROR(__xludf.DUMMYFUNCTION("GOOGLEFINANCE(A53,""eps"")
"),"#N/A")</f>
        <v>#N/A</v>
      </c>
      <c r="M53" s="25">
        <f t="shared" ca="1" si="4"/>
        <v>0</v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7"/>
      <c r="AA53" s="27"/>
      <c r="AB53" s="27"/>
      <c r="AC53" s="27"/>
    </row>
    <row r="54" spans="1:29" ht="15.75" customHeight="1" x14ac:dyDescent="0.25">
      <c r="A54" s="28"/>
      <c r="B54" s="17" t="str">
        <f ca="1">IFERROR(__xludf.DUMMYFUNCTION("googlefinance(A54)"),"#N/A")</f>
        <v>#N/A</v>
      </c>
      <c r="C54" s="18" t="e">
        <f t="shared" ca="1" si="0"/>
        <v>#VALUE!</v>
      </c>
      <c r="D54" s="19" t="str">
        <f ca="1">IFERROR(__xludf.DUMMYFUNCTION("GOOGLEFINANCE(A54,""closeyest"")"),"#N/A")</f>
        <v>#N/A</v>
      </c>
      <c r="E54" s="32"/>
      <c r="F54" s="21"/>
      <c r="G54" s="17">
        <f t="shared" si="1"/>
        <v>0</v>
      </c>
      <c r="H54" s="17">
        <f t="shared" ca="1" si="2"/>
        <v>0</v>
      </c>
      <c r="I54" s="22">
        <f t="shared" ca="1" si="3"/>
        <v>0</v>
      </c>
      <c r="J54" s="23" t="str">
        <f ca="1">IFERROR(__xludf.DUMMYFUNCTION("GOOGLEFINANCE(A54,""low52"")"),"#N/A")</f>
        <v>#N/A</v>
      </c>
      <c r="K54" s="24" t="str">
        <f ca="1">IFERROR(__xludf.DUMMYFUNCTION("GOOGLEFINANCE(A54,""HIGH52"")"),"#N/A")</f>
        <v>#N/A</v>
      </c>
      <c r="L54" s="25" t="str">
        <f ca="1">IFERROR(__xludf.DUMMYFUNCTION("GOOGLEFINANCE(A54,""eps"")
"),"#N/A")</f>
        <v>#N/A</v>
      </c>
      <c r="M54" s="25">
        <f t="shared" ca="1" si="4"/>
        <v>0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7"/>
      <c r="AA54" s="27"/>
      <c r="AB54" s="27"/>
      <c r="AC54" s="27"/>
    </row>
    <row r="55" spans="1:29" ht="15.75" customHeight="1" x14ac:dyDescent="0.25">
      <c r="A55" s="28"/>
      <c r="B55" s="17" t="str">
        <f ca="1">IFERROR(__xludf.DUMMYFUNCTION("googlefinance(A55)"),"#N/A")</f>
        <v>#N/A</v>
      </c>
      <c r="C55" s="18" t="e">
        <f t="shared" ca="1" si="0"/>
        <v>#VALUE!</v>
      </c>
      <c r="D55" s="19" t="str">
        <f ca="1">IFERROR(__xludf.DUMMYFUNCTION("GOOGLEFINANCE(A55,""closeyest"")"),"#N/A")</f>
        <v>#N/A</v>
      </c>
      <c r="E55" s="32"/>
      <c r="F55" s="21"/>
      <c r="G55" s="17">
        <f t="shared" si="1"/>
        <v>0</v>
      </c>
      <c r="H55" s="17">
        <f t="shared" ca="1" si="2"/>
        <v>0</v>
      </c>
      <c r="I55" s="22">
        <f t="shared" ca="1" si="3"/>
        <v>0</v>
      </c>
      <c r="J55" s="23" t="str">
        <f ca="1">IFERROR(__xludf.DUMMYFUNCTION("GOOGLEFINANCE(A55,""low52"")"),"#N/A")</f>
        <v>#N/A</v>
      </c>
      <c r="K55" s="24" t="str">
        <f ca="1">IFERROR(__xludf.DUMMYFUNCTION("GOOGLEFINANCE(A55,""HIGH52"")"),"#N/A")</f>
        <v>#N/A</v>
      </c>
      <c r="L55" s="25" t="str">
        <f ca="1">IFERROR(__xludf.DUMMYFUNCTION("GOOGLEFINANCE(A55,""eps"")
"),"#N/A")</f>
        <v>#N/A</v>
      </c>
      <c r="M55" s="25">
        <f t="shared" ca="1" si="4"/>
        <v>0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7"/>
      <c r="AA55" s="27"/>
      <c r="AB55" s="27"/>
      <c r="AC55" s="27"/>
    </row>
    <row r="56" spans="1:29" ht="15.75" customHeight="1" x14ac:dyDescent="0.25">
      <c r="A56" s="28"/>
      <c r="B56" s="17" t="str">
        <f ca="1">IFERROR(__xludf.DUMMYFUNCTION("googlefinance(A56)"),"#N/A")</f>
        <v>#N/A</v>
      </c>
      <c r="C56" s="18" t="e">
        <f t="shared" ca="1" si="0"/>
        <v>#VALUE!</v>
      </c>
      <c r="D56" s="19" t="str">
        <f ca="1">IFERROR(__xludf.DUMMYFUNCTION("GOOGLEFINANCE(A56,""closeyest"")"),"#N/A")</f>
        <v>#N/A</v>
      </c>
      <c r="E56" s="32"/>
      <c r="F56" s="21"/>
      <c r="G56" s="17">
        <f t="shared" si="1"/>
        <v>0</v>
      </c>
      <c r="H56" s="17">
        <f t="shared" ca="1" si="2"/>
        <v>0</v>
      </c>
      <c r="I56" s="22">
        <f t="shared" ca="1" si="3"/>
        <v>0</v>
      </c>
      <c r="J56" s="23" t="str">
        <f ca="1">IFERROR(__xludf.DUMMYFUNCTION("GOOGLEFINANCE(A56,""low52"")"),"#N/A")</f>
        <v>#N/A</v>
      </c>
      <c r="K56" s="24" t="str">
        <f ca="1">IFERROR(__xludf.DUMMYFUNCTION("GOOGLEFINANCE(A56,""HIGH52"")"),"#N/A")</f>
        <v>#N/A</v>
      </c>
      <c r="L56" s="25" t="str">
        <f ca="1">IFERROR(__xludf.DUMMYFUNCTION("GOOGLEFINANCE(A56,""eps"")
"),"#N/A")</f>
        <v>#N/A</v>
      </c>
      <c r="M56" s="25">
        <f t="shared" ca="1" si="4"/>
        <v>0</v>
      </c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7"/>
      <c r="AA56" s="27"/>
      <c r="AB56" s="27"/>
      <c r="AC56" s="27"/>
    </row>
    <row r="57" spans="1:29" ht="15.75" customHeight="1" x14ac:dyDescent="0.25">
      <c r="A57" s="28"/>
      <c r="B57" s="17" t="str">
        <f ca="1">IFERROR(__xludf.DUMMYFUNCTION("googlefinance(A57)"),"#N/A")</f>
        <v>#N/A</v>
      </c>
      <c r="C57" s="18" t="e">
        <f t="shared" ca="1" si="0"/>
        <v>#VALUE!</v>
      </c>
      <c r="D57" s="19" t="str">
        <f ca="1">IFERROR(__xludf.DUMMYFUNCTION("GOOGLEFINANCE(A57,""closeyest"")"),"#N/A")</f>
        <v>#N/A</v>
      </c>
      <c r="E57" s="32"/>
      <c r="F57" s="21"/>
      <c r="G57" s="17">
        <f t="shared" si="1"/>
        <v>0</v>
      </c>
      <c r="H57" s="17">
        <f t="shared" ca="1" si="2"/>
        <v>0</v>
      </c>
      <c r="I57" s="22">
        <f t="shared" ca="1" si="3"/>
        <v>0</v>
      </c>
      <c r="J57" s="23" t="str">
        <f ca="1">IFERROR(__xludf.DUMMYFUNCTION("GOOGLEFINANCE(A57,""low52"")"),"#N/A")</f>
        <v>#N/A</v>
      </c>
      <c r="K57" s="24" t="str">
        <f ca="1">IFERROR(__xludf.DUMMYFUNCTION("GOOGLEFINANCE(A57,""HIGH52"")"),"#N/A")</f>
        <v>#N/A</v>
      </c>
      <c r="L57" s="25" t="str">
        <f ca="1">IFERROR(__xludf.DUMMYFUNCTION("GOOGLEFINANCE(A57,""eps"")
"),"#N/A")</f>
        <v>#N/A</v>
      </c>
      <c r="M57" s="25">
        <f t="shared" ca="1" si="4"/>
        <v>0</v>
      </c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7"/>
      <c r="AA57" s="27"/>
      <c r="AB57" s="27"/>
      <c r="AC57" s="27"/>
    </row>
    <row r="58" spans="1:29" ht="15.75" customHeight="1" x14ac:dyDescent="0.25">
      <c r="A58" s="28"/>
      <c r="B58" s="17" t="str">
        <f ca="1">IFERROR(__xludf.DUMMYFUNCTION("googlefinance(A58)"),"#N/A")</f>
        <v>#N/A</v>
      </c>
      <c r="C58" s="18" t="e">
        <f t="shared" ca="1" si="0"/>
        <v>#VALUE!</v>
      </c>
      <c r="D58" s="19" t="str">
        <f ca="1">IFERROR(__xludf.DUMMYFUNCTION("GOOGLEFINANCE(A58,""closeyest"")"),"#N/A")</f>
        <v>#N/A</v>
      </c>
      <c r="E58" s="32"/>
      <c r="F58" s="21"/>
      <c r="G58" s="17">
        <f t="shared" si="1"/>
        <v>0</v>
      </c>
      <c r="H58" s="17">
        <f t="shared" ca="1" si="2"/>
        <v>0</v>
      </c>
      <c r="I58" s="22">
        <f t="shared" ca="1" si="3"/>
        <v>0</v>
      </c>
      <c r="J58" s="23" t="str">
        <f ca="1">IFERROR(__xludf.DUMMYFUNCTION("GOOGLEFINANCE(A58,""low52"")"),"#N/A")</f>
        <v>#N/A</v>
      </c>
      <c r="K58" s="24" t="str">
        <f ca="1">IFERROR(__xludf.DUMMYFUNCTION("GOOGLEFINANCE(A58,""HIGH52"")"),"#N/A")</f>
        <v>#N/A</v>
      </c>
      <c r="L58" s="25" t="str">
        <f ca="1">IFERROR(__xludf.DUMMYFUNCTION("GOOGLEFINANCE(A58,""eps"")
"),"#N/A")</f>
        <v>#N/A</v>
      </c>
      <c r="M58" s="25">
        <f t="shared" ca="1" si="4"/>
        <v>0</v>
      </c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7"/>
      <c r="AA58" s="27"/>
      <c r="AB58" s="27"/>
      <c r="AC58" s="27"/>
    </row>
    <row r="59" spans="1:29" ht="15.75" customHeight="1" x14ac:dyDescent="0.25">
      <c r="A59" s="28"/>
      <c r="B59" s="17" t="str">
        <f ca="1">IFERROR(__xludf.DUMMYFUNCTION("googlefinance(A59)"),"#N/A")</f>
        <v>#N/A</v>
      </c>
      <c r="C59" s="18" t="e">
        <f t="shared" ca="1" si="0"/>
        <v>#VALUE!</v>
      </c>
      <c r="D59" s="19" t="str">
        <f ca="1">IFERROR(__xludf.DUMMYFUNCTION("GOOGLEFINANCE(A59,""closeyest"")"),"#N/A")</f>
        <v>#N/A</v>
      </c>
      <c r="E59" s="32"/>
      <c r="F59" s="21"/>
      <c r="G59" s="17">
        <f t="shared" si="1"/>
        <v>0</v>
      </c>
      <c r="H59" s="17">
        <f t="shared" ca="1" si="2"/>
        <v>0</v>
      </c>
      <c r="I59" s="22">
        <f t="shared" ca="1" si="3"/>
        <v>0</v>
      </c>
      <c r="J59" s="23" t="str">
        <f ca="1">IFERROR(__xludf.DUMMYFUNCTION("GOOGLEFINANCE(A59,""low52"")"),"#N/A")</f>
        <v>#N/A</v>
      </c>
      <c r="K59" s="24" t="str">
        <f ca="1">IFERROR(__xludf.DUMMYFUNCTION("GOOGLEFINANCE(A59,""HIGH52"")"),"#N/A")</f>
        <v>#N/A</v>
      </c>
      <c r="L59" s="25" t="str">
        <f ca="1">IFERROR(__xludf.DUMMYFUNCTION("GOOGLEFINANCE(A59,""eps"")
"),"#N/A")</f>
        <v>#N/A</v>
      </c>
      <c r="M59" s="25">
        <f t="shared" ca="1" si="4"/>
        <v>0</v>
      </c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7"/>
      <c r="AA59" s="27"/>
      <c r="AB59" s="27"/>
      <c r="AC59" s="27"/>
    </row>
    <row r="60" spans="1:29" ht="15.75" customHeight="1" x14ac:dyDescent="0.25">
      <c r="A60" s="28"/>
      <c r="B60" s="17" t="str">
        <f ca="1">IFERROR(__xludf.DUMMYFUNCTION("googlefinance(A60)"),"#N/A")</f>
        <v>#N/A</v>
      </c>
      <c r="C60" s="18" t="e">
        <f t="shared" ca="1" si="0"/>
        <v>#VALUE!</v>
      </c>
      <c r="D60" s="19" t="str">
        <f ca="1">IFERROR(__xludf.DUMMYFUNCTION("GOOGLEFINANCE(A60,""closeyest"")"),"#N/A")</f>
        <v>#N/A</v>
      </c>
      <c r="E60" s="32"/>
      <c r="F60" s="21"/>
      <c r="G60" s="17">
        <f t="shared" si="1"/>
        <v>0</v>
      </c>
      <c r="H60" s="17">
        <f t="shared" ca="1" si="2"/>
        <v>0</v>
      </c>
      <c r="I60" s="22">
        <f t="shared" ca="1" si="3"/>
        <v>0</v>
      </c>
      <c r="J60" s="23" t="str">
        <f ca="1">IFERROR(__xludf.DUMMYFUNCTION("GOOGLEFINANCE(A60,""low52"")"),"#N/A")</f>
        <v>#N/A</v>
      </c>
      <c r="K60" s="24" t="str">
        <f ca="1">IFERROR(__xludf.DUMMYFUNCTION("GOOGLEFINANCE(A60,""HIGH52"")"),"#N/A")</f>
        <v>#N/A</v>
      </c>
      <c r="L60" s="25" t="str">
        <f ca="1">IFERROR(__xludf.DUMMYFUNCTION("GOOGLEFINANCE(A60,""eps"")
"),"#N/A")</f>
        <v>#N/A</v>
      </c>
      <c r="M60" s="25">
        <f t="shared" ca="1" si="4"/>
        <v>0</v>
      </c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7"/>
      <c r="AA60" s="27"/>
      <c r="AB60" s="27"/>
      <c r="AC60" s="27"/>
    </row>
    <row r="61" spans="1:29" ht="15.75" customHeight="1" x14ac:dyDescent="0.25">
      <c r="A61" s="28"/>
      <c r="B61" s="17" t="str">
        <f ca="1">IFERROR(__xludf.DUMMYFUNCTION("googlefinance(A61)"),"#N/A")</f>
        <v>#N/A</v>
      </c>
      <c r="C61" s="18" t="e">
        <f t="shared" ca="1" si="0"/>
        <v>#VALUE!</v>
      </c>
      <c r="D61" s="19" t="str">
        <f ca="1">IFERROR(__xludf.DUMMYFUNCTION("GOOGLEFINANCE(A61,""closeyest"")"),"#N/A")</f>
        <v>#N/A</v>
      </c>
      <c r="E61" s="32"/>
      <c r="F61" s="21"/>
      <c r="G61" s="17">
        <f t="shared" si="1"/>
        <v>0</v>
      </c>
      <c r="H61" s="17">
        <f t="shared" ca="1" si="2"/>
        <v>0</v>
      </c>
      <c r="I61" s="22">
        <f t="shared" ca="1" si="3"/>
        <v>0</v>
      </c>
      <c r="J61" s="23" t="str">
        <f ca="1">IFERROR(__xludf.DUMMYFUNCTION("GOOGLEFINANCE(A61,""low52"")"),"#N/A")</f>
        <v>#N/A</v>
      </c>
      <c r="K61" s="24" t="str">
        <f ca="1">IFERROR(__xludf.DUMMYFUNCTION("GOOGLEFINANCE(A61,""HIGH52"")"),"#N/A")</f>
        <v>#N/A</v>
      </c>
      <c r="L61" s="25" t="str">
        <f ca="1">IFERROR(__xludf.DUMMYFUNCTION("GOOGLEFINANCE(A61,""eps"")
"),"#N/A")</f>
        <v>#N/A</v>
      </c>
      <c r="M61" s="25">
        <f t="shared" ca="1" si="4"/>
        <v>0</v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7"/>
      <c r="AA61" s="27"/>
      <c r="AB61" s="27"/>
      <c r="AC61" s="27"/>
    </row>
    <row r="62" spans="1:29" ht="15.75" customHeight="1" x14ac:dyDescent="0.25">
      <c r="A62" s="28"/>
      <c r="B62" s="17" t="str">
        <f ca="1">IFERROR(__xludf.DUMMYFUNCTION("googlefinance(A62)"),"#N/A")</f>
        <v>#N/A</v>
      </c>
      <c r="C62" s="18" t="e">
        <f t="shared" ca="1" si="0"/>
        <v>#VALUE!</v>
      </c>
      <c r="D62" s="19" t="str">
        <f ca="1">IFERROR(__xludf.DUMMYFUNCTION("GOOGLEFINANCE(A62,""closeyest"")"),"#N/A")</f>
        <v>#N/A</v>
      </c>
      <c r="E62" s="32"/>
      <c r="F62" s="21"/>
      <c r="G62" s="17">
        <f t="shared" si="1"/>
        <v>0</v>
      </c>
      <c r="H62" s="17">
        <f t="shared" ca="1" si="2"/>
        <v>0</v>
      </c>
      <c r="I62" s="22">
        <f t="shared" ca="1" si="3"/>
        <v>0</v>
      </c>
      <c r="J62" s="23" t="str">
        <f ca="1">IFERROR(__xludf.DUMMYFUNCTION("GOOGLEFINANCE(A62,""low52"")"),"#N/A")</f>
        <v>#N/A</v>
      </c>
      <c r="K62" s="24" t="str">
        <f ca="1">IFERROR(__xludf.DUMMYFUNCTION("GOOGLEFINANCE(A62,""HIGH52"")"),"#N/A")</f>
        <v>#N/A</v>
      </c>
      <c r="L62" s="25" t="str">
        <f ca="1">IFERROR(__xludf.DUMMYFUNCTION("GOOGLEFINANCE(A62,""eps"")
"),"#N/A")</f>
        <v>#N/A</v>
      </c>
      <c r="M62" s="25">
        <f t="shared" ca="1" si="4"/>
        <v>0</v>
      </c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7"/>
      <c r="AA62" s="27"/>
      <c r="AB62" s="27"/>
      <c r="AC62" s="27"/>
    </row>
    <row r="63" spans="1:29" ht="15.75" customHeight="1" x14ac:dyDescent="0.25">
      <c r="A63" s="28"/>
      <c r="B63" s="17" t="str">
        <f ca="1">IFERROR(__xludf.DUMMYFUNCTION("googlefinance(A63)"),"#N/A")</f>
        <v>#N/A</v>
      </c>
      <c r="C63" s="18" t="e">
        <f t="shared" ca="1" si="0"/>
        <v>#VALUE!</v>
      </c>
      <c r="D63" s="19" t="str">
        <f ca="1">IFERROR(__xludf.DUMMYFUNCTION("GOOGLEFINANCE(A63,""closeyest"")"),"#N/A")</f>
        <v>#N/A</v>
      </c>
      <c r="E63" s="32"/>
      <c r="F63" s="21"/>
      <c r="G63" s="17">
        <f t="shared" si="1"/>
        <v>0</v>
      </c>
      <c r="H63" s="17">
        <f t="shared" ca="1" si="2"/>
        <v>0</v>
      </c>
      <c r="I63" s="22">
        <f t="shared" ca="1" si="3"/>
        <v>0</v>
      </c>
      <c r="J63" s="23" t="str">
        <f ca="1">IFERROR(__xludf.DUMMYFUNCTION("GOOGLEFINANCE(A63,""low52"")"),"#N/A")</f>
        <v>#N/A</v>
      </c>
      <c r="K63" s="24" t="str">
        <f ca="1">IFERROR(__xludf.DUMMYFUNCTION("GOOGLEFINANCE(A63,""HIGH52"")"),"#N/A")</f>
        <v>#N/A</v>
      </c>
      <c r="L63" s="25" t="str">
        <f ca="1">IFERROR(__xludf.DUMMYFUNCTION("GOOGLEFINANCE(A63,""eps"")
"),"#N/A")</f>
        <v>#N/A</v>
      </c>
      <c r="M63" s="25">
        <f t="shared" ca="1" si="4"/>
        <v>0</v>
      </c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7"/>
      <c r="AA63" s="27"/>
      <c r="AB63" s="27"/>
      <c r="AC63" s="27"/>
    </row>
    <row r="64" spans="1:29" ht="15.75" customHeight="1" x14ac:dyDescent="0.25">
      <c r="A64" s="28"/>
      <c r="B64" s="17" t="str">
        <f ca="1">IFERROR(__xludf.DUMMYFUNCTION("googlefinance(A64)"),"#N/A")</f>
        <v>#N/A</v>
      </c>
      <c r="C64" s="18" t="e">
        <f t="shared" ca="1" si="0"/>
        <v>#VALUE!</v>
      </c>
      <c r="D64" s="19" t="str">
        <f ca="1">IFERROR(__xludf.DUMMYFUNCTION("GOOGLEFINANCE(A64,""closeyest"")"),"#N/A")</f>
        <v>#N/A</v>
      </c>
      <c r="E64" s="32"/>
      <c r="F64" s="21"/>
      <c r="G64" s="17">
        <f t="shared" si="1"/>
        <v>0</v>
      </c>
      <c r="H64" s="17">
        <f t="shared" ca="1" si="2"/>
        <v>0</v>
      </c>
      <c r="I64" s="22">
        <f t="shared" ca="1" si="3"/>
        <v>0</v>
      </c>
      <c r="J64" s="23" t="str">
        <f ca="1">IFERROR(__xludf.DUMMYFUNCTION("GOOGLEFINANCE(A64,""low52"")"),"#N/A")</f>
        <v>#N/A</v>
      </c>
      <c r="K64" s="24" t="str">
        <f ca="1">IFERROR(__xludf.DUMMYFUNCTION("GOOGLEFINANCE(A64,""HIGH52"")"),"#N/A")</f>
        <v>#N/A</v>
      </c>
      <c r="L64" s="25" t="str">
        <f ca="1">IFERROR(__xludf.DUMMYFUNCTION("GOOGLEFINANCE(A64,""eps"")
"),"#N/A")</f>
        <v>#N/A</v>
      </c>
      <c r="M64" s="25">
        <f t="shared" ca="1" si="4"/>
        <v>0</v>
      </c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7"/>
      <c r="AA64" s="27"/>
      <c r="AB64" s="27"/>
      <c r="AC64" s="27"/>
    </row>
    <row r="65" spans="1:29" ht="15.75" customHeight="1" x14ac:dyDescent="0.25">
      <c r="A65" s="28"/>
      <c r="B65" s="17" t="str">
        <f ca="1">IFERROR(__xludf.DUMMYFUNCTION("googlefinance(A65)"),"#N/A")</f>
        <v>#N/A</v>
      </c>
      <c r="C65" s="18" t="e">
        <f t="shared" ca="1" si="0"/>
        <v>#VALUE!</v>
      </c>
      <c r="D65" s="19" t="str">
        <f ca="1">IFERROR(__xludf.DUMMYFUNCTION("GOOGLEFINANCE(A65,""closeyest"")"),"#N/A")</f>
        <v>#N/A</v>
      </c>
      <c r="E65" s="32"/>
      <c r="F65" s="21"/>
      <c r="G65" s="17">
        <f t="shared" si="1"/>
        <v>0</v>
      </c>
      <c r="H65" s="17">
        <f t="shared" ca="1" si="2"/>
        <v>0</v>
      </c>
      <c r="I65" s="22">
        <f t="shared" ca="1" si="3"/>
        <v>0</v>
      </c>
      <c r="J65" s="23" t="str">
        <f ca="1">IFERROR(__xludf.DUMMYFUNCTION("GOOGLEFINANCE(A65,""low52"")"),"#N/A")</f>
        <v>#N/A</v>
      </c>
      <c r="K65" s="24" t="str">
        <f ca="1">IFERROR(__xludf.DUMMYFUNCTION("GOOGLEFINANCE(A65,""HIGH52"")"),"#N/A")</f>
        <v>#N/A</v>
      </c>
      <c r="L65" s="25" t="str">
        <f ca="1">IFERROR(__xludf.DUMMYFUNCTION("GOOGLEFINANCE(A65,""eps"")
"),"#N/A")</f>
        <v>#N/A</v>
      </c>
      <c r="M65" s="25">
        <f t="shared" ca="1" si="4"/>
        <v>0</v>
      </c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7"/>
      <c r="AA65" s="27"/>
      <c r="AB65" s="27"/>
      <c r="AC65" s="27"/>
    </row>
    <row r="66" spans="1:29" ht="15.75" customHeight="1" x14ac:dyDescent="0.25">
      <c r="A66" s="28"/>
      <c r="B66" s="17" t="str">
        <f ca="1">IFERROR(__xludf.DUMMYFUNCTION("googlefinance(A66)"),"#N/A")</f>
        <v>#N/A</v>
      </c>
      <c r="C66" s="18" t="e">
        <f t="shared" ca="1" si="0"/>
        <v>#VALUE!</v>
      </c>
      <c r="D66" s="19" t="str">
        <f ca="1">IFERROR(__xludf.DUMMYFUNCTION("GOOGLEFINANCE(A66,""closeyest"")"),"#N/A")</f>
        <v>#N/A</v>
      </c>
      <c r="E66" s="32"/>
      <c r="F66" s="21"/>
      <c r="G66" s="17">
        <f t="shared" si="1"/>
        <v>0</v>
      </c>
      <c r="H66" s="17">
        <f t="shared" ca="1" si="2"/>
        <v>0</v>
      </c>
      <c r="I66" s="22">
        <f t="shared" ca="1" si="3"/>
        <v>0</v>
      </c>
      <c r="J66" s="23" t="str">
        <f ca="1">IFERROR(__xludf.DUMMYFUNCTION("GOOGLEFINANCE(A66,""low52"")"),"#N/A")</f>
        <v>#N/A</v>
      </c>
      <c r="K66" s="24" t="str">
        <f ca="1">IFERROR(__xludf.DUMMYFUNCTION("GOOGLEFINANCE(A66,""HIGH52"")"),"#N/A")</f>
        <v>#N/A</v>
      </c>
      <c r="L66" s="25" t="str">
        <f ca="1">IFERROR(__xludf.DUMMYFUNCTION("GOOGLEFINANCE(A66,""eps"")
"),"#N/A")</f>
        <v>#N/A</v>
      </c>
      <c r="M66" s="25">
        <f t="shared" ca="1" si="4"/>
        <v>0</v>
      </c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7"/>
      <c r="AA66" s="27"/>
      <c r="AB66" s="27"/>
      <c r="AC66" s="27"/>
    </row>
    <row r="67" spans="1:29" ht="15.75" customHeight="1" x14ac:dyDescent="0.25">
      <c r="A67" s="28"/>
      <c r="B67" s="17" t="str">
        <f ca="1">IFERROR(__xludf.DUMMYFUNCTION("googlefinance(A67)"),"#N/A")</f>
        <v>#N/A</v>
      </c>
      <c r="C67" s="18" t="e">
        <f t="shared" ca="1" si="0"/>
        <v>#VALUE!</v>
      </c>
      <c r="D67" s="19" t="str">
        <f ca="1">IFERROR(__xludf.DUMMYFUNCTION("GOOGLEFINANCE(A67,""closeyest"")"),"#N/A")</f>
        <v>#N/A</v>
      </c>
      <c r="E67" s="32"/>
      <c r="F67" s="21"/>
      <c r="G67" s="17">
        <f t="shared" si="1"/>
        <v>0</v>
      </c>
      <c r="H67" s="17">
        <f t="shared" ca="1" si="2"/>
        <v>0</v>
      </c>
      <c r="I67" s="22">
        <f t="shared" ca="1" si="3"/>
        <v>0</v>
      </c>
      <c r="J67" s="23" t="str">
        <f ca="1">IFERROR(__xludf.DUMMYFUNCTION("GOOGLEFINANCE(A67,""low52"")"),"#N/A")</f>
        <v>#N/A</v>
      </c>
      <c r="K67" s="24" t="str">
        <f ca="1">IFERROR(__xludf.DUMMYFUNCTION("GOOGLEFINANCE(A67,""HIGH52"")"),"#N/A")</f>
        <v>#N/A</v>
      </c>
      <c r="L67" s="25" t="str">
        <f ca="1">IFERROR(__xludf.DUMMYFUNCTION("GOOGLEFINANCE(A67,""eps"")
"),"#N/A")</f>
        <v>#N/A</v>
      </c>
      <c r="M67" s="25">
        <f t="shared" ca="1" si="4"/>
        <v>0</v>
      </c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7"/>
      <c r="AA67" s="27"/>
      <c r="AB67" s="27"/>
      <c r="AC67" s="27"/>
    </row>
    <row r="68" spans="1:29" ht="15.75" customHeight="1" x14ac:dyDescent="0.25">
      <c r="A68" s="28"/>
      <c r="B68" s="17" t="str">
        <f ca="1">IFERROR(__xludf.DUMMYFUNCTION("googlefinance(A68)"),"#N/A")</f>
        <v>#N/A</v>
      </c>
      <c r="C68" s="18" t="e">
        <f t="shared" ca="1" si="0"/>
        <v>#VALUE!</v>
      </c>
      <c r="D68" s="19" t="str">
        <f ca="1">IFERROR(__xludf.DUMMYFUNCTION("GOOGLEFINANCE(A68,""closeyest"")"),"#N/A")</f>
        <v>#N/A</v>
      </c>
      <c r="E68" s="32"/>
      <c r="F68" s="21"/>
      <c r="G68" s="17">
        <f t="shared" si="1"/>
        <v>0</v>
      </c>
      <c r="H68" s="17">
        <f t="shared" ca="1" si="2"/>
        <v>0</v>
      </c>
      <c r="I68" s="22">
        <f t="shared" ca="1" si="3"/>
        <v>0</v>
      </c>
      <c r="J68" s="23" t="str">
        <f ca="1">IFERROR(__xludf.DUMMYFUNCTION("GOOGLEFINANCE(A68,""low52"")"),"#N/A")</f>
        <v>#N/A</v>
      </c>
      <c r="K68" s="24" t="str">
        <f ca="1">IFERROR(__xludf.DUMMYFUNCTION("GOOGLEFINANCE(A68,""HIGH52"")"),"#N/A")</f>
        <v>#N/A</v>
      </c>
      <c r="L68" s="25" t="str">
        <f ca="1">IFERROR(__xludf.DUMMYFUNCTION("GOOGLEFINANCE(A68,""eps"")
"),"#N/A")</f>
        <v>#N/A</v>
      </c>
      <c r="M68" s="25">
        <f t="shared" ca="1" si="4"/>
        <v>0</v>
      </c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7"/>
      <c r="AA68" s="27"/>
      <c r="AB68" s="27"/>
      <c r="AC68" s="27"/>
    </row>
    <row r="69" spans="1:29" ht="15.75" customHeight="1" x14ac:dyDescent="0.25">
      <c r="A69" s="28"/>
      <c r="B69" s="17" t="str">
        <f ca="1">IFERROR(__xludf.DUMMYFUNCTION("googlefinance(A69)"),"#N/A")</f>
        <v>#N/A</v>
      </c>
      <c r="C69" s="18" t="e">
        <f t="shared" ca="1" si="0"/>
        <v>#VALUE!</v>
      </c>
      <c r="D69" s="19" t="str">
        <f ca="1">IFERROR(__xludf.DUMMYFUNCTION("GOOGLEFINANCE(A69,""closeyest"")"),"#N/A")</f>
        <v>#N/A</v>
      </c>
      <c r="E69" s="32"/>
      <c r="F69" s="21"/>
      <c r="G69" s="17">
        <f t="shared" si="1"/>
        <v>0</v>
      </c>
      <c r="H69" s="17">
        <f t="shared" ca="1" si="2"/>
        <v>0</v>
      </c>
      <c r="I69" s="22">
        <f t="shared" ca="1" si="3"/>
        <v>0</v>
      </c>
      <c r="J69" s="23" t="str">
        <f ca="1">IFERROR(__xludf.DUMMYFUNCTION("GOOGLEFINANCE(A69,""low52"")"),"#N/A")</f>
        <v>#N/A</v>
      </c>
      <c r="K69" s="24" t="str">
        <f ca="1">IFERROR(__xludf.DUMMYFUNCTION("GOOGLEFINANCE(A69,""HIGH52"")"),"#N/A")</f>
        <v>#N/A</v>
      </c>
      <c r="L69" s="25" t="str">
        <f ca="1">IFERROR(__xludf.DUMMYFUNCTION("GOOGLEFINANCE(A69,""eps"")
"),"#N/A")</f>
        <v>#N/A</v>
      </c>
      <c r="M69" s="25">
        <f t="shared" ca="1" si="4"/>
        <v>0</v>
      </c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7"/>
      <c r="AA69" s="27"/>
      <c r="AB69" s="27"/>
      <c r="AC69" s="27"/>
    </row>
    <row r="70" spans="1:29" ht="15.75" customHeight="1" x14ac:dyDescent="0.25">
      <c r="A70" s="28"/>
      <c r="B70" s="17" t="str">
        <f ca="1">IFERROR(__xludf.DUMMYFUNCTION("googlefinance(A70)"),"#N/A")</f>
        <v>#N/A</v>
      </c>
      <c r="C70" s="18" t="e">
        <f t="shared" ca="1" si="0"/>
        <v>#VALUE!</v>
      </c>
      <c r="D70" s="19" t="str">
        <f ca="1">IFERROR(__xludf.DUMMYFUNCTION("GOOGLEFINANCE(A70,""closeyest"")"),"#N/A")</f>
        <v>#N/A</v>
      </c>
      <c r="E70" s="32"/>
      <c r="F70" s="21"/>
      <c r="G70" s="17">
        <f t="shared" si="1"/>
        <v>0</v>
      </c>
      <c r="H70" s="17">
        <f t="shared" ca="1" si="2"/>
        <v>0</v>
      </c>
      <c r="I70" s="22">
        <f t="shared" ca="1" si="3"/>
        <v>0</v>
      </c>
      <c r="J70" s="23" t="str">
        <f ca="1">IFERROR(__xludf.DUMMYFUNCTION("GOOGLEFINANCE(A70,""low52"")"),"#N/A")</f>
        <v>#N/A</v>
      </c>
      <c r="K70" s="24" t="str">
        <f ca="1">IFERROR(__xludf.DUMMYFUNCTION("GOOGLEFINANCE(A70,""HIGH52"")"),"#N/A")</f>
        <v>#N/A</v>
      </c>
      <c r="L70" s="25" t="str">
        <f ca="1">IFERROR(__xludf.DUMMYFUNCTION("GOOGLEFINANCE(A70,""eps"")
"),"#N/A")</f>
        <v>#N/A</v>
      </c>
      <c r="M70" s="25">
        <f t="shared" ca="1" si="4"/>
        <v>0</v>
      </c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7"/>
      <c r="AA70" s="27"/>
      <c r="AB70" s="27"/>
      <c r="AC70" s="27"/>
    </row>
    <row r="71" spans="1:29" ht="15.75" customHeight="1" x14ac:dyDescent="0.25">
      <c r="A71" s="28"/>
      <c r="B71" s="17" t="str">
        <f ca="1">IFERROR(__xludf.DUMMYFUNCTION("googlefinance(A71)"),"#N/A")</f>
        <v>#N/A</v>
      </c>
      <c r="C71" s="18" t="e">
        <f t="shared" ca="1" si="0"/>
        <v>#VALUE!</v>
      </c>
      <c r="D71" s="19" t="str">
        <f ca="1">IFERROR(__xludf.DUMMYFUNCTION("GOOGLEFINANCE(A71,""closeyest"")"),"#N/A")</f>
        <v>#N/A</v>
      </c>
      <c r="E71" s="32"/>
      <c r="F71" s="21"/>
      <c r="G71" s="17">
        <f t="shared" si="1"/>
        <v>0</v>
      </c>
      <c r="H71" s="17">
        <f t="shared" ca="1" si="2"/>
        <v>0</v>
      </c>
      <c r="I71" s="22">
        <f t="shared" ca="1" si="3"/>
        <v>0</v>
      </c>
      <c r="J71" s="23" t="str">
        <f ca="1">IFERROR(__xludf.DUMMYFUNCTION("GOOGLEFINANCE(A71,""low52"")"),"#N/A")</f>
        <v>#N/A</v>
      </c>
      <c r="K71" s="24" t="str">
        <f ca="1">IFERROR(__xludf.DUMMYFUNCTION("GOOGLEFINANCE(A71,""HIGH52"")"),"#N/A")</f>
        <v>#N/A</v>
      </c>
      <c r="L71" s="25" t="str">
        <f ca="1">IFERROR(__xludf.DUMMYFUNCTION("GOOGLEFINANCE(A71,""eps"")
"),"#N/A")</f>
        <v>#N/A</v>
      </c>
      <c r="M71" s="25">
        <f t="shared" ca="1" si="4"/>
        <v>0</v>
      </c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7"/>
      <c r="AA71" s="27"/>
      <c r="AB71" s="27"/>
      <c r="AC71" s="27"/>
    </row>
    <row r="72" spans="1:29" ht="15.75" customHeight="1" x14ac:dyDescent="0.25">
      <c r="A72" s="28"/>
      <c r="B72" s="17" t="str">
        <f ca="1">IFERROR(__xludf.DUMMYFUNCTION("googlefinance(A72)"),"#N/A")</f>
        <v>#N/A</v>
      </c>
      <c r="C72" s="18" t="e">
        <f t="shared" ca="1" si="0"/>
        <v>#VALUE!</v>
      </c>
      <c r="D72" s="19" t="str">
        <f ca="1">IFERROR(__xludf.DUMMYFUNCTION("GOOGLEFINANCE(A72,""closeyest"")"),"#N/A")</f>
        <v>#N/A</v>
      </c>
      <c r="E72" s="32"/>
      <c r="F72" s="21"/>
      <c r="G72" s="17">
        <f t="shared" si="1"/>
        <v>0</v>
      </c>
      <c r="H72" s="17">
        <f t="shared" ca="1" si="2"/>
        <v>0</v>
      </c>
      <c r="I72" s="22">
        <f t="shared" ca="1" si="3"/>
        <v>0</v>
      </c>
      <c r="J72" s="23" t="str">
        <f ca="1">IFERROR(__xludf.DUMMYFUNCTION("GOOGLEFINANCE(A72,""low52"")"),"#N/A")</f>
        <v>#N/A</v>
      </c>
      <c r="K72" s="24" t="str">
        <f ca="1">IFERROR(__xludf.DUMMYFUNCTION("GOOGLEFINANCE(A72,""HIGH52"")"),"#N/A")</f>
        <v>#N/A</v>
      </c>
      <c r="L72" s="25" t="str">
        <f ca="1">IFERROR(__xludf.DUMMYFUNCTION("GOOGLEFINANCE(A72,""eps"")
"),"#N/A")</f>
        <v>#N/A</v>
      </c>
      <c r="M72" s="25">
        <f t="shared" ca="1" si="4"/>
        <v>0</v>
      </c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7"/>
      <c r="AA72" s="27"/>
      <c r="AB72" s="27"/>
      <c r="AC72" s="27"/>
    </row>
    <row r="73" spans="1:29" ht="15.75" customHeight="1" x14ac:dyDescent="0.25">
      <c r="A73" s="28"/>
      <c r="B73" s="17" t="str">
        <f ca="1">IFERROR(__xludf.DUMMYFUNCTION("googlefinance(A73)"),"#N/A")</f>
        <v>#N/A</v>
      </c>
      <c r="C73" s="18" t="e">
        <f t="shared" ca="1" si="0"/>
        <v>#VALUE!</v>
      </c>
      <c r="D73" s="19" t="str">
        <f ca="1">IFERROR(__xludf.DUMMYFUNCTION("GOOGLEFINANCE(A73,""closeyest"")"),"#N/A")</f>
        <v>#N/A</v>
      </c>
      <c r="E73" s="32"/>
      <c r="F73" s="21"/>
      <c r="G73" s="17">
        <f t="shared" si="1"/>
        <v>0</v>
      </c>
      <c r="H73" s="17">
        <f t="shared" ca="1" si="2"/>
        <v>0</v>
      </c>
      <c r="I73" s="22">
        <f t="shared" ca="1" si="3"/>
        <v>0</v>
      </c>
      <c r="J73" s="23" t="str">
        <f ca="1">IFERROR(__xludf.DUMMYFUNCTION("GOOGLEFINANCE(A73,""low52"")"),"#N/A")</f>
        <v>#N/A</v>
      </c>
      <c r="K73" s="24" t="str">
        <f ca="1">IFERROR(__xludf.DUMMYFUNCTION("GOOGLEFINANCE(A73,""HIGH52"")"),"#N/A")</f>
        <v>#N/A</v>
      </c>
      <c r="L73" s="25" t="str">
        <f ca="1">IFERROR(__xludf.DUMMYFUNCTION("GOOGLEFINANCE(A73,""eps"")
"),"#N/A")</f>
        <v>#N/A</v>
      </c>
      <c r="M73" s="25">
        <f t="shared" ca="1" si="4"/>
        <v>0</v>
      </c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7"/>
      <c r="AA73" s="27"/>
      <c r="AB73" s="27"/>
      <c r="AC73" s="27"/>
    </row>
    <row r="74" spans="1:29" ht="15.75" customHeight="1" x14ac:dyDescent="0.25">
      <c r="A74" s="28"/>
      <c r="B74" s="17" t="str">
        <f ca="1">IFERROR(__xludf.DUMMYFUNCTION("googlefinance(A74)"),"#N/A")</f>
        <v>#N/A</v>
      </c>
      <c r="C74" s="18" t="e">
        <f t="shared" ca="1" si="0"/>
        <v>#VALUE!</v>
      </c>
      <c r="D74" s="19" t="str">
        <f ca="1">IFERROR(__xludf.DUMMYFUNCTION("GOOGLEFINANCE(A74,""closeyest"")"),"#N/A")</f>
        <v>#N/A</v>
      </c>
      <c r="E74" s="32"/>
      <c r="F74" s="21"/>
      <c r="G74" s="17">
        <f t="shared" si="1"/>
        <v>0</v>
      </c>
      <c r="H74" s="17">
        <f t="shared" ca="1" si="2"/>
        <v>0</v>
      </c>
      <c r="I74" s="22">
        <f t="shared" ca="1" si="3"/>
        <v>0</v>
      </c>
      <c r="J74" s="23" t="str">
        <f ca="1">IFERROR(__xludf.DUMMYFUNCTION("GOOGLEFINANCE(A74,""low52"")"),"#N/A")</f>
        <v>#N/A</v>
      </c>
      <c r="K74" s="24" t="str">
        <f ca="1">IFERROR(__xludf.DUMMYFUNCTION("GOOGLEFINANCE(A74,""HIGH52"")"),"#N/A")</f>
        <v>#N/A</v>
      </c>
      <c r="L74" s="25" t="str">
        <f ca="1">IFERROR(__xludf.DUMMYFUNCTION("GOOGLEFINANCE(A74,""eps"")
"),"#N/A")</f>
        <v>#N/A</v>
      </c>
      <c r="M74" s="25">
        <f t="shared" ca="1" si="4"/>
        <v>0</v>
      </c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7"/>
      <c r="AA74" s="27"/>
      <c r="AB74" s="27"/>
      <c r="AC74" s="27"/>
    </row>
    <row r="75" spans="1:29" ht="15.75" customHeight="1" x14ac:dyDescent="0.25">
      <c r="A75" s="28"/>
      <c r="B75" s="17" t="str">
        <f ca="1">IFERROR(__xludf.DUMMYFUNCTION("googlefinance(A75)"),"#N/A")</f>
        <v>#N/A</v>
      </c>
      <c r="C75" s="18" t="e">
        <f t="shared" ca="1" si="0"/>
        <v>#VALUE!</v>
      </c>
      <c r="D75" s="19" t="str">
        <f ca="1">IFERROR(__xludf.DUMMYFUNCTION("GOOGLEFINANCE(A75,""closeyest"")"),"#N/A")</f>
        <v>#N/A</v>
      </c>
      <c r="E75" s="32"/>
      <c r="F75" s="21"/>
      <c r="G75" s="17">
        <f t="shared" si="1"/>
        <v>0</v>
      </c>
      <c r="H75" s="17">
        <f t="shared" ca="1" si="2"/>
        <v>0</v>
      </c>
      <c r="I75" s="22">
        <f t="shared" ca="1" si="3"/>
        <v>0</v>
      </c>
      <c r="J75" s="23" t="str">
        <f ca="1">IFERROR(__xludf.DUMMYFUNCTION("GOOGLEFINANCE(A75,""low52"")"),"#N/A")</f>
        <v>#N/A</v>
      </c>
      <c r="K75" s="24" t="str">
        <f ca="1">IFERROR(__xludf.DUMMYFUNCTION("GOOGLEFINANCE(A75,""HIGH52"")"),"#N/A")</f>
        <v>#N/A</v>
      </c>
      <c r="L75" s="25" t="str">
        <f ca="1">IFERROR(__xludf.DUMMYFUNCTION("GOOGLEFINANCE(A75,""eps"")
"),"#N/A")</f>
        <v>#N/A</v>
      </c>
      <c r="M75" s="25">
        <f t="shared" ca="1" si="4"/>
        <v>0</v>
      </c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7"/>
      <c r="AA75" s="27"/>
      <c r="AB75" s="27"/>
      <c r="AC75" s="27"/>
    </row>
    <row r="76" spans="1:29" ht="15.75" customHeight="1" x14ac:dyDescent="0.25">
      <c r="A76" s="28"/>
      <c r="B76" s="17" t="str">
        <f ca="1">IFERROR(__xludf.DUMMYFUNCTION("googlefinance(A76)"),"#N/A")</f>
        <v>#N/A</v>
      </c>
      <c r="C76" s="18" t="e">
        <f t="shared" ca="1" si="0"/>
        <v>#VALUE!</v>
      </c>
      <c r="D76" s="19" t="str">
        <f ca="1">IFERROR(__xludf.DUMMYFUNCTION("GOOGLEFINANCE(A76,""closeyest"")"),"#N/A")</f>
        <v>#N/A</v>
      </c>
      <c r="E76" s="32"/>
      <c r="F76" s="21"/>
      <c r="G76" s="17">
        <f t="shared" si="1"/>
        <v>0</v>
      </c>
      <c r="H76" s="17">
        <f t="shared" ca="1" si="2"/>
        <v>0</v>
      </c>
      <c r="I76" s="22">
        <f t="shared" ca="1" si="3"/>
        <v>0</v>
      </c>
      <c r="J76" s="23" t="str">
        <f ca="1">IFERROR(__xludf.DUMMYFUNCTION("GOOGLEFINANCE(A76,""low52"")"),"#N/A")</f>
        <v>#N/A</v>
      </c>
      <c r="K76" s="24" t="str">
        <f ca="1">IFERROR(__xludf.DUMMYFUNCTION("GOOGLEFINANCE(A76,""HIGH52"")"),"#N/A")</f>
        <v>#N/A</v>
      </c>
      <c r="L76" s="25" t="str">
        <f ca="1">IFERROR(__xludf.DUMMYFUNCTION("GOOGLEFINANCE(A76,""eps"")
"),"#N/A")</f>
        <v>#N/A</v>
      </c>
      <c r="M76" s="25">
        <f t="shared" ca="1" si="4"/>
        <v>0</v>
      </c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7"/>
      <c r="AA76" s="27"/>
      <c r="AB76" s="27"/>
      <c r="AC76" s="27"/>
    </row>
    <row r="77" spans="1:29" ht="15.75" customHeight="1" x14ac:dyDescent="0.25">
      <c r="A77" s="28"/>
      <c r="B77" s="17" t="str">
        <f ca="1">IFERROR(__xludf.DUMMYFUNCTION("googlefinance(A77)"),"#N/A")</f>
        <v>#N/A</v>
      </c>
      <c r="C77" s="18" t="e">
        <f t="shared" ca="1" si="0"/>
        <v>#VALUE!</v>
      </c>
      <c r="D77" s="19" t="str">
        <f ca="1">IFERROR(__xludf.DUMMYFUNCTION("GOOGLEFINANCE(A77,""closeyest"")"),"#N/A")</f>
        <v>#N/A</v>
      </c>
      <c r="E77" s="32"/>
      <c r="F77" s="21"/>
      <c r="G77" s="17">
        <f t="shared" si="1"/>
        <v>0</v>
      </c>
      <c r="H77" s="17">
        <f t="shared" ca="1" si="2"/>
        <v>0</v>
      </c>
      <c r="I77" s="22">
        <f t="shared" ca="1" si="3"/>
        <v>0</v>
      </c>
      <c r="J77" s="23" t="str">
        <f ca="1">IFERROR(__xludf.DUMMYFUNCTION("GOOGLEFINANCE(A77,""low52"")"),"#N/A")</f>
        <v>#N/A</v>
      </c>
      <c r="K77" s="24" t="str">
        <f ca="1">IFERROR(__xludf.DUMMYFUNCTION("GOOGLEFINANCE(A77,""HIGH52"")"),"#N/A")</f>
        <v>#N/A</v>
      </c>
      <c r="L77" s="25" t="str">
        <f ca="1">IFERROR(__xludf.DUMMYFUNCTION("GOOGLEFINANCE(A77,""eps"")
"),"#N/A")</f>
        <v>#N/A</v>
      </c>
      <c r="M77" s="25">
        <f t="shared" ca="1" si="4"/>
        <v>0</v>
      </c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7"/>
      <c r="AA77" s="27"/>
      <c r="AB77" s="27"/>
      <c r="AC77" s="27"/>
    </row>
    <row r="78" spans="1:29" ht="15.75" customHeight="1" x14ac:dyDescent="0.25">
      <c r="A78" s="28"/>
      <c r="B78" s="17" t="str">
        <f ca="1">IFERROR(__xludf.DUMMYFUNCTION("googlefinance(A78)"),"#N/A")</f>
        <v>#N/A</v>
      </c>
      <c r="C78" s="18" t="e">
        <f t="shared" ca="1" si="0"/>
        <v>#VALUE!</v>
      </c>
      <c r="D78" s="19" t="str">
        <f ca="1">IFERROR(__xludf.DUMMYFUNCTION("GOOGLEFINANCE(A78,""closeyest"")"),"#N/A")</f>
        <v>#N/A</v>
      </c>
      <c r="E78" s="32"/>
      <c r="F78" s="21"/>
      <c r="G78" s="17">
        <f t="shared" si="1"/>
        <v>0</v>
      </c>
      <c r="H78" s="17">
        <f t="shared" ca="1" si="2"/>
        <v>0</v>
      </c>
      <c r="I78" s="22">
        <f t="shared" ca="1" si="3"/>
        <v>0</v>
      </c>
      <c r="J78" s="23" t="str">
        <f ca="1">IFERROR(__xludf.DUMMYFUNCTION("GOOGLEFINANCE(A78,""low52"")"),"#N/A")</f>
        <v>#N/A</v>
      </c>
      <c r="K78" s="24" t="str">
        <f ca="1">IFERROR(__xludf.DUMMYFUNCTION("GOOGLEFINANCE(A78,""HIGH52"")"),"#N/A")</f>
        <v>#N/A</v>
      </c>
      <c r="L78" s="25" t="str">
        <f ca="1">IFERROR(__xludf.DUMMYFUNCTION("GOOGLEFINANCE(A78,""eps"")
"),"#N/A")</f>
        <v>#N/A</v>
      </c>
      <c r="M78" s="25">
        <f t="shared" ca="1" si="4"/>
        <v>0</v>
      </c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7"/>
      <c r="AA78" s="27"/>
      <c r="AB78" s="27"/>
      <c r="AC78" s="27"/>
    </row>
    <row r="79" spans="1:29" ht="15.75" customHeight="1" x14ac:dyDescent="0.25">
      <c r="A79" s="28"/>
      <c r="B79" s="17" t="str">
        <f ca="1">IFERROR(__xludf.DUMMYFUNCTION("googlefinance(A79)"),"#N/A")</f>
        <v>#N/A</v>
      </c>
      <c r="C79" s="18" t="e">
        <f t="shared" ca="1" si="0"/>
        <v>#VALUE!</v>
      </c>
      <c r="D79" s="19" t="str">
        <f ca="1">IFERROR(__xludf.DUMMYFUNCTION("GOOGLEFINANCE(A79,""closeyest"")"),"#N/A")</f>
        <v>#N/A</v>
      </c>
      <c r="E79" s="32"/>
      <c r="F79" s="21"/>
      <c r="G79" s="17">
        <f t="shared" si="1"/>
        <v>0</v>
      </c>
      <c r="H79" s="17">
        <f t="shared" ca="1" si="2"/>
        <v>0</v>
      </c>
      <c r="I79" s="22">
        <f t="shared" ca="1" si="3"/>
        <v>0</v>
      </c>
      <c r="J79" s="23" t="str">
        <f ca="1">IFERROR(__xludf.DUMMYFUNCTION("GOOGLEFINANCE(A79,""low52"")"),"#N/A")</f>
        <v>#N/A</v>
      </c>
      <c r="K79" s="24" t="str">
        <f ca="1">IFERROR(__xludf.DUMMYFUNCTION("GOOGLEFINANCE(A79,""HIGH52"")"),"#N/A")</f>
        <v>#N/A</v>
      </c>
      <c r="L79" s="25" t="str">
        <f ca="1">IFERROR(__xludf.DUMMYFUNCTION("GOOGLEFINANCE(A79,""eps"")
"),"#N/A")</f>
        <v>#N/A</v>
      </c>
      <c r="M79" s="25">
        <f t="shared" ca="1" si="4"/>
        <v>0</v>
      </c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7"/>
      <c r="AA79" s="27"/>
      <c r="AB79" s="27"/>
      <c r="AC79" s="27"/>
    </row>
    <row r="80" spans="1:29" ht="15.75" customHeight="1" x14ac:dyDescent="0.25">
      <c r="A80" s="28"/>
      <c r="B80" s="17" t="str">
        <f ca="1">IFERROR(__xludf.DUMMYFUNCTION("googlefinance(A80)"),"#N/A")</f>
        <v>#N/A</v>
      </c>
      <c r="C80" s="18" t="e">
        <f t="shared" ca="1" si="0"/>
        <v>#VALUE!</v>
      </c>
      <c r="D80" s="19" t="str">
        <f ca="1">IFERROR(__xludf.DUMMYFUNCTION("GOOGLEFINANCE(A80,""closeyest"")"),"#N/A")</f>
        <v>#N/A</v>
      </c>
      <c r="E80" s="32"/>
      <c r="F80" s="21"/>
      <c r="G80" s="17">
        <f t="shared" si="1"/>
        <v>0</v>
      </c>
      <c r="H80" s="17">
        <f t="shared" ca="1" si="2"/>
        <v>0</v>
      </c>
      <c r="I80" s="22">
        <f t="shared" ca="1" si="3"/>
        <v>0</v>
      </c>
      <c r="J80" s="23" t="str">
        <f ca="1">IFERROR(__xludf.DUMMYFUNCTION("GOOGLEFINANCE(A80,""low52"")"),"#N/A")</f>
        <v>#N/A</v>
      </c>
      <c r="K80" s="24" t="str">
        <f ca="1">IFERROR(__xludf.DUMMYFUNCTION("GOOGLEFINANCE(A80,""HIGH52"")"),"#N/A")</f>
        <v>#N/A</v>
      </c>
      <c r="L80" s="25" t="str">
        <f ca="1">IFERROR(__xludf.DUMMYFUNCTION("GOOGLEFINANCE(A80,""eps"")
"),"#N/A")</f>
        <v>#N/A</v>
      </c>
      <c r="M80" s="25">
        <f t="shared" ca="1" si="4"/>
        <v>0</v>
      </c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7"/>
      <c r="AA80" s="27"/>
      <c r="AB80" s="27"/>
      <c r="AC80" s="27"/>
    </row>
    <row r="81" spans="1:29" ht="15.75" customHeight="1" x14ac:dyDescent="0.25">
      <c r="A81" s="28"/>
      <c r="B81" s="17" t="str">
        <f ca="1">IFERROR(__xludf.DUMMYFUNCTION("googlefinance(A81)"),"#N/A")</f>
        <v>#N/A</v>
      </c>
      <c r="C81" s="18" t="e">
        <f t="shared" ca="1" si="0"/>
        <v>#VALUE!</v>
      </c>
      <c r="D81" s="19" t="str">
        <f ca="1">IFERROR(__xludf.DUMMYFUNCTION("GOOGLEFINANCE(A81,""closeyest"")"),"#N/A")</f>
        <v>#N/A</v>
      </c>
      <c r="E81" s="32"/>
      <c r="F81" s="21"/>
      <c r="G81" s="17">
        <f t="shared" si="1"/>
        <v>0</v>
      </c>
      <c r="H81" s="17">
        <f t="shared" ca="1" si="2"/>
        <v>0</v>
      </c>
      <c r="I81" s="22">
        <f t="shared" ca="1" si="3"/>
        <v>0</v>
      </c>
      <c r="J81" s="23" t="str">
        <f ca="1">IFERROR(__xludf.DUMMYFUNCTION("GOOGLEFINANCE(A81,""low52"")"),"#N/A")</f>
        <v>#N/A</v>
      </c>
      <c r="K81" s="24" t="str">
        <f ca="1">IFERROR(__xludf.DUMMYFUNCTION("GOOGLEFINANCE(A81,""HIGH52"")"),"#N/A")</f>
        <v>#N/A</v>
      </c>
      <c r="L81" s="25" t="str">
        <f ca="1">IFERROR(__xludf.DUMMYFUNCTION("GOOGLEFINANCE(A81,""eps"")
"),"#N/A")</f>
        <v>#N/A</v>
      </c>
      <c r="M81" s="25">
        <f t="shared" ca="1" si="4"/>
        <v>0</v>
      </c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7"/>
      <c r="AA81" s="27"/>
      <c r="AB81" s="27"/>
      <c r="AC81" s="27"/>
    </row>
    <row r="82" spans="1:29" ht="15.75" customHeight="1" x14ac:dyDescent="0.25">
      <c r="A82" s="28"/>
      <c r="B82" s="17" t="str">
        <f ca="1">IFERROR(__xludf.DUMMYFUNCTION("googlefinance(A82)"),"#N/A")</f>
        <v>#N/A</v>
      </c>
      <c r="C82" s="18" t="e">
        <f t="shared" ca="1" si="0"/>
        <v>#VALUE!</v>
      </c>
      <c r="D82" s="19" t="str">
        <f ca="1">IFERROR(__xludf.DUMMYFUNCTION("GOOGLEFINANCE(A82,""closeyest"")"),"#N/A")</f>
        <v>#N/A</v>
      </c>
      <c r="E82" s="32"/>
      <c r="F82" s="21"/>
      <c r="G82" s="17">
        <f t="shared" si="1"/>
        <v>0</v>
      </c>
      <c r="H82" s="17">
        <f t="shared" ca="1" si="2"/>
        <v>0</v>
      </c>
      <c r="I82" s="22">
        <f t="shared" ca="1" si="3"/>
        <v>0</v>
      </c>
      <c r="J82" s="23" t="str">
        <f ca="1">IFERROR(__xludf.DUMMYFUNCTION("GOOGLEFINANCE(A82,""low52"")"),"#N/A")</f>
        <v>#N/A</v>
      </c>
      <c r="K82" s="24" t="str">
        <f ca="1">IFERROR(__xludf.DUMMYFUNCTION("GOOGLEFINANCE(A82,""HIGH52"")"),"#N/A")</f>
        <v>#N/A</v>
      </c>
      <c r="L82" s="25" t="str">
        <f ca="1">IFERROR(__xludf.DUMMYFUNCTION("GOOGLEFINANCE(A82,""eps"")
"),"#N/A")</f>
        <v>#N/A</v>
      </c>
      <c r="M82" s="25">
        <f t="shared" ca="1" si="4"/>
        <v>0</v>
      </c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7"/>
      <c r="AA82" s="27"/>
      <c r="AB82" s="27"/>
      <c r="AC82" s="27"/>
    </row>
    <row r="83" spans="1:29" ht="15.75" customHeight="1" x14ac:dyDescent="0.25">
      <c r="A83" s="28"/>
      <c r="B83" s="17" t="str">
        <f ca="1">IFERROR(__xludf.DUMMYFUNCTION("googlefinance(A83)"),"#N/A")</f>
        <v>#N/A</v>
      </c>
      <c r="C83" s="18" t="e">
        <f t="shared" ca="1" si="0"/>
        <v>#VALUE!</v>
      </c>
      <c r="D83" s="19" t="str">
        <f ca="1">IFERROR(__xludf.DUMMYFUNCTION("GOOGLEFINANCE(A83,""closeyest"")"),"#N/A")</f>
        <v>#N/A</v>
      </c>
      <c r="E83" s="32"/>
      <c r="F83" s="21"/>
      <c r="G83" s="17">
        <f t="shared" si="1"/>
        <v>0</v>
      </c>
      <c r="H83" s="17">
        <f t="shared" ca="1" si="2"/>
        <v>0</v>
      </c>
      <c r="I83" s="22">
        <f t="shared" ca="1" si="3"/>
        <v>0</v>
      </c>
      <c r="J83" s="23" t="str">
        <f ca="1">IFERROR(__xludf.DUMMYFUNCTION("GOOGLEFINANCE(A83,""low52"")"),"#N/A")</f>
        <v>#N/A</v>
      </c>
      <c r="K83" s="24" t="str">
        <f ca="1">IFERROR(__xludf.DUMMYFUNCTION("GOOGLEFINANCE(A83,""HIGH52"")"),"#N/A")</f>
        <v>#N/A</v>
      </c>
      <c r="L83" s="25" t="str">
        <f ca="1">IFERROR(__xludf.DUMMYFUNCTION("GOOGLEFINANCE(A83,""eps"")
"),"#N/A")</f>
        <v>#N/A</v>
      </c>
      <c r="M83" s="25">
        <f t="shared" ca="1" si="4"/>
        <v>0</v>
      </c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7"/>
      <c r="AA83" s="27"/>
      <c r="AB83" s="27"/>
      <c r="AC83" s="27"/>
    </row>
    <row r="84" spans="1:29" ht="15.75" customHeight="1" x14ac:dyDescent="0.25">
      <c r="A84" s="28"/>
      <c r="B84" s="17" t="str">
        <f ca="1">IFERROR(__xludf.DUMMYFUNCTION("googlefinance(A84)"),"#N/A")</f>
        <v>#N/A</v>
      </c>
      <c r="C84" s="18" t="e">
        <f t="shared" ca="1" si="0"/>
        <v>#VALUE!</v>
      </c>
      <c r="D84" s="19" t="str">
        <f ca="1">IFERROR(__xludf.DUMMYFUNCTION("GOOGLEFINANCE(A84,""closeyest"")"),"#N/A")</f>
        <v>#N/A</v>
      </c>
      <c r="E84" s="32"/>
      <c r="F84" s="21"/>
      <c r="G84" s="17">
        <f t="shared" si="1"/>
        <v>0</v>
      </c>
      <c r="H84" s="17">
        <f t="shared" ca="1" si="2"/>
        <v>0</v>
      </c>
      <c r="I84" s="22">
        <f t="shared" ca="1" si="3"/>
        <v>0</v>
      </c>
      <c r="J84" s="23" t="str">
        <f ca="1">IFERROR(__xludf.DUMMYFUNCTION("GOOGLEFINANCE(A84,""low52"")"),"#N/A")</f>
        <v>#N/A</v>
      </c>
      <c r="K84" s="24" t="str">
        <f ca="1">IFERROR(__xludf.DUMMYFUNCTION("GOOGLEFINANCE(A84,""HIGH52"")"),"#N/A")</f>
        <v>#N/A</v>
      </c>
      <c r="L84" s="25" t="str">
        <f ca="1">IFERROR(__xludf.DUMMYFUNCTION("GOOGLEFINANCE(A84,""eps"")
"),"#N/A")</f>
        <v>#N/A</v>
      </c>
      <c r="M84" s="25">
        <f t="shared" ca="1" si="4"/>
        <v>0</v>
      </c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7"/>
      <c r="AA84" s="27"/>
      <c r="AB84" s="27"/>
      <c r="AC84" s="27"/>
    </row>
    <row r="85" spans="1:29" ht="15.75" customHeight="1" x14ac:dyDescent="0.25">
      <c r="A85" s="28"/>
      <c r="B85" s="17" t="str">
        <f ca="1">IFERROR(__xludf.DUMMYFUNCTION("googlefinance(A85)"),"#N/A")</f>
        <v>#N/A</v>
      </c>
      <c r="C85" s="18" t="e">
        <f t="shared" ca="1" si="0"/>
        <v>#VALUE!</v>
      </c>
      <c r="D85" s="19" t="str">
        <f ca="1">IFERROR(__xludf.DUMMYFUNCTION("GOOGLEFINANCE(A85,""closeyest"")"),"#N/A")</f>
        <v>#N/A</v>
      </c>
      <c r="E85" s="32"/>
      <c r="F85" s="21"/>
      <c r="G85" s="17">
        <f t="shared" si="1"/>
        <v>0</v>
      </c>
      <c r="H85" s="17">
        <f t="shared" ca="1" si="2"/>
        <v>0</v>
      </c>
      <c r="I85" s="22">
        <f t="shared" ca="1" si="3"/>
        <v>0</v>
      </c>
      <c r="J85" s="23" t="str">
        <f ca="1">IFERROR(__xludf.DUMMYFUNCTION("GOOGLEFINANCE(A85,""low52"")"),"#N/A")</f>
        <v>#N/A</v>
      </c>
      <c r="K85" s="24" t="str">
        <f ca="1">IFERROR(__xludf.DUMMYFUNCTION("GOOGLEFINANCE(A85,""HIGH52"")"),"#N/A")</f>
        <v>#N/A</v>
      </c>
      <c r="L85" s="25" t="str">
        <f ca="1">IFERROR(__xludf.DUMMYFUNCTION("GOOGLEFINANCE(A85,""eps"")
"),"#N/A")</f>
        <v>#N/A</v>
      </c>
      <c r="M85" s="25">
        <f t="shared" ca="1" si="4"/>
        <v>0</v>
      </c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7"/>
      <c r="AA85" s="27"/>
      <c r="AB85" s="27"/>
      <c r="AC85" s="27"/>
    </row>
    <row r="86" spans="1:29" ht="15.75" customHeight="1" x14ac:dyDescent="0.25">
      <c r="A86" s="28"/>
      <c r="B86" s="17" t="str">
        <f ca="1">IFERROR(__xludf.DUMMYFUNCTION("googlefinance(A86)"),"#N/A")</f>
        <v>#N/A</v>
      </c>
      <c r="C86" s="18" t="e">
        <f t="shared" ca="1" si="0"/>
        <v>#VALUE!</v>
      </c>
      <c r="D86" s="19" t="str">
        <f ca="1">IFERROR(__xludf.DUMMYFUNCTION("GOOGLEFINANCE(A86,""closeyest"")"),"#N/A")</f>
        <v>#N/A</v>
      </c>
      <c r="E86" s="32"/>
      <c r="F86" s="21"/>
      <c r="G86" s="17">
        <f t="shared" si="1"/>
        <v>0</v>
      </c>
      <c r="H86" s="17">
        <f t="shared" ca="1" si="2"/>
        <v>0</v>
      </c>
      <c r="I86" s="22">
        <f t="shared" ca="1" si="3"/>
        <v>0</v>
      </c>
      <c r="J86" s="23" t="str">
        <f ca="1">IFERROR(__xludf.DUMMYFUNCTION("GOOGLEFINANCE(A86,""low52"")"),"#N/A")</f>
        <v>#N/A</v>
      </c>
      <c r="K86" s="24" t="str">
        <f ca="1">IFERROR(__xludf.DUMMYFUNCTION("GOOGLEFINANCE(A86,""HIGH52"")"),"#N/A")</f>
        <v>#N/A</v>
      </c>
      <c r="L86" s="25" t="str">
        <f ca="1">IFERROR(__xludf.DUMMYFUNCTION("GOOGLEFINANCE(A86,""eps"")
"),"#N/A")</f>
        <v>#N/A</v>
      </c>
      <c r="M86" s="25">
        <f t="shared" ca="1" si="4"/>
        <v>0</v>
      </c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7"/>
      <c r="AA86" s="27"/>
      <c r="AB86" s="27"/>
      <c r="AC86" s="27"/>
    </row>
    <row r="87" spans="1:29" ht="15.75" customHeight="1" x14ac:dyDescent="0.25">
      <c r="A87" s="28"/>
      <c r="B87" s="17" t="str">
        <f ca="1">IFERROR(__xludf.DUMMYFUNCTION("googlefinance(A87)"),"#N/A")</f>
        <v>#N/A</v>
      </c>
      <c r="C87" s="18" t="e">
        <f t="shared" ca="1" si="0"/>
        <v>#VALUE!</v>
      </c>
      <c r="D87" s="19" t="str">
        <f ca="1">IFERROR(__xludf.DUMMYFUNCTION("GOOGLEFINANCE(A87,""closeyest"")"),"#N/A")</f>
        <v>#N/A</v>
      </c>
      <c r="E87" s="32"/>
      <c r="F87" s="21"/>
      <c r="G87" s="17">
        <f t="shared" si="1"/>
        <v>0</v>
      </c>
      <c r="H87" s="17">
        <f t="shared" ca="1" si="2"/>
        <v>0</v>
      </c>
      <c r="I87" s="22">
        <f t="shared" ca="1" si="3"/>
        <v>0</v>
      </c>
      <c r="J87" s="23" t="str">
        <f ca="1">IFERROR(__xludf.DUMMYFUNCTION("GOOGLEFINANCE(A87,""low52"")"),"#N/A")</f>
        <v>#N/A</v>
      </c>
      <c r="K87" s="24" t="str">
        <f ca="1">IFERROR(__xludf.DUMMYFUNCTION("GOOGLEFINANCE(A87,""HIGH52"")"),"#N/A")</f>
        <v>#N/A</v>
      </c>
      <c r="L87" s="25" t="str">
        <f ca="1">IFERROR(__xludf.DUMMYFUNCTION("GOOGLEFINANCE(A87,""eps"")
"),"#N/A")</f>
        <v>#N/A</v>
      </c>
      <c r="M87" s="25">
        <f t="shared" ca="1" si="4"/>
        <v>0</v>
      </c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7"/>
      <c r="AA87" s="27"/>
      <c r="AB87" s="27"/>
      <c r="AC87" s="27"/>
    </row>
    <row r="88" spans="1:29" ht="15.75" customHeight="1" x14ac:dyDescent="0.25">
      <c r="A88" s="28"/>
      <c r="B88" s="17" t="str">
        <f ca="1">IFERROR(__xludf.DUMMYFUNCTION("googlefinance(A88)"),"#N/A")</f>
        <v>#N/A</v>
      </c>
      <c r="C88" s="18" t="e">
        <f t="shared" ca="1" si="0"/>
        <v>#VALUE!</v>
      </c>
      <c r="D88" s="19" t="str">
        <f ca="1">IFERROR(__xludf.DUMMYFUNCTION("GOOGLEFINANCE(A88,""closeyest"")"),"#N/A")</f>
        <v>#N/A</v>
      </c>
      <c r="E88" s="32"/>
      <c r="F88" s="21"/>
      <c r="G88" s="17">
        <f t="shared" si="1"/>
        <v>0</v>
      </c>
      <c r="H88" s="17">
        <f t="shared" ca="1" si="2"/>
        <v>0</v>
      </c>
      <c r="I88" s="22">
        <f t="shared" ca="1" si="3"/>
        <v>0</v>
      </c>
      <c r="J88" s="23" t="str">
        <f ca="1">IFERROR(__xludf.DUMMYFUNCTION("GOOGLEFINANCE(A88,""low52"")"),"#N/A")</f>
        <v>#N/A</v>
      </c>
      <c r="K88" s="24" t="str">
        <f ca="1">IFERROR(__xludf.DUMMYFUNCTION("GOOGLEFINANCE(A88,""HIGH52"")"),"#N/A")</f>
        <v>#N/A</v>
      </c>
      <c r="L88" s="25" t="str">
        <f ca="1">IFERROR(__xludf.DUMMYFUNCTION("GOOGLEFINANCE(A88,""eps"")
"),"#N/A")</f>
        <v>#N/A</v>
      </c>
      <c r="M88" s="25">
        <f t="shared" ca="1" si="4"/>
        <v>0</v>
      </c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7"/>
      <c r="AA88" s="27"/>
      <c r="AB88" s="27"/>
      <c r="AC88" s="27"/>
    </row>
    <row r="89" spans="1:29" ht="15.75" customHeight="1" x14ac:dyDescent="0.25">
      <c r="A89" s="28"/>
      <c r="B89" s="17" t="str">
        <f ca="1">IFERROR(__xludf.DUMMYFUNCTION("googlefinance(A89)"),"#N/A")</f>
        <v>#N/A</v>
      </c>
      <c r="C89" s="18" t="e">
        <f t="shared" ca="1" si="0"/>
        <v>#VALUE!</v>
      </c>
      <c r="D89" s="19" t="str">
        <f ca="1">IFERROR(__xludf.DUMMYFUNCTION("GOOGLEFINANCE(A89,""closeyest"")"),"#N/A")</f>
        <v>#N/A</v>
      </c>
      <c r="E89" s="32"/>
      <c r="F89" s="21"/>
      <c r="G89" s="17">
        <f t="shared" si="1"/>
        <v>0</v>
      </c>
      <c r="H89" s="17">
        <f t="shared" ca="1" si="2"/>
        <v>0</v>
      </c>
      <c r="I89" s="22">
        <f t="shared" ca="1" si="3"/>
        <v>0</v>
      </c>
      <c r="J89" s="23" t="str">
        <f ca="1">IFERROR(__xludf.DUMMYFUNCTION("GOOGLEFINANCE(A89,""low52"")"),"#N/A")</f>
        <v>#N/A</v>
      </c>
      <c r="K89" s="24" t="str">
        <f ca="1">IFERROR(__xludf.DUMMYFUNCTION("GOOGLEFINANCE(A89,""HIGH52"")"),"#N/A")</f>
        <v>#N/A</v>
      </c>
      <c r="L89" s="25" t="str">
        <f ca="1">IFERROR(__xludf.DUMMYFUNCTION("GOOGLEFINANCE(A89,""eps"")
"),"#N/A")</f>
        <v>#N/A</v>
      </c>
      <c r="M89" s="25">
        <f t="shared" ca="1" si="4"/>
        <v>0</v>
      </c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7"/>
      <c r="AA89" s="27"/>
      <c r="AB89" s="27"/>
      <c r="AC89" s="27"/>
    </row>
    <row r="90" spans="1:29" ht="15.75" customHeight="1" x14ac:dyDescent="0.25">
      <c r="A90" s="28"/>
      <c r="B90" s="17" t="str">
        <f ca="1">IFERROR(__xludf.DUMMYFUNCTION("googlefinance(A90)"),"#N/A")</f>
        <v>#N/A</v>
      </c>
      <c r="C90" s="18" t="e">
        <f t="shared" ca="1" si="0"/>
        <v>#VALUE!</v>
      </c>
      <c r="D90" s="19" t="str">
        <f ca="1">IFERROR(__xludf.DUMMYFUNCTION("GOOGLEFINANCE(A90,""closeyest"")"),"#N/A")</f>
        <v>#N/A</v>
      </c>
      <c r="E90" s="32"/>
      <c r="F90" s="21"/>
      <c r="G90" s="17">
        <f t="shared" si="1"/>
        <v>0</v>
      </c>
      <c r="H90" s="17">
        <f t="shared" ca="1" si="2"/>
        <v>0</v>
      </c>
      <c r="I90" s="22">
        <f t="shared" ca="1" si="3"/>
        <v>0</v>
      </c>
      <c r="J90" s="23" t="str">
        <f ca="1">IFERROR(__xludf.DUMMYFUNCTION("GOOGLEFINANCE(A90,""low52"")"),"#N/A")</f>
        <v>#N/A</v>
      </c>
      <c r="K90" s="24" t="str">
        <f ca="1">IFERROR(__xludf.DUMMYFUNCTION("GOOGLEFINANCE(A90,""HIGH52"")"),"#N/A")</f>
        <v>#N/A</v>
      </c>
      <c r="L90" s="25" t="str">
        <f ca="1">IFERROR(__xludf.DUMMYFUNCTION("GOOGLEFINANCE(A90,""eps"")
"),"#N/A")</f>
        <v>#N/A</v>
      </c>
      <c r="M90" s="25">
        <f t="shared" ca="1" si="4"/>
        <v>0</v>
      </c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7"/>
      <c r="AA90" s="27"/>
      <c r="AB90" s="27"/>
      <c r="AC90" s="27"/>
    </row>
    <row r="91" spans="1:29" ht="15.75" customHeight="1" x14ac:dyDescent="0.25">
      <c r="A91" s="28"/>
      <c r="B91" s="17" t="str">
        <f ca="1">IFERROR(__xludf.DUMMYFUNCTION("googlefinance(A91)"),"#N/A")</f>
        <v>#N/A</v>
      </c>
      <c r="C91" s="18" t="e">
        <f t="shared" ca="1" si="0"/>
        <v>#VALUE!</v>
      </c>
      <c r="D91" s="19" t="str">
        <f ca="1">IFERROR(__xludf.DUMMYFUNCTION("GOOGLEFINANCE(A91,""closeyest"")"),"#N/A")</f>
        <v>#N/A</v>
      </c>
      <c r="E91" s="32"/>
      <c r="F91" s="21"/>
      <c r="G91" s="17">
        <f t="shared" si="1"/>
        <v>0</v>
      </c>
      <c r="H91" s="17">
        <f t="shared" ca="1" si="2"/>
        <v>0</v>
      </c>
      <c r="I91" s="22">
        <f t="shared" ca="1" si="3"/>
        <v>0</v>
      </c>
      <c r="J91" s="23" t="str">
        <f ca="1">IFERROR(__xludf.DUMMYFUNCTION("GOOGLEFINANCE(A91,""low52"")"),"#N/A")</f>
        <v>#N/A</v>
      </c>
      <c r="K91" s="24" t="str">
        <f ca="1">IFERROR(__xludf.DUMMYFUNCTION("GOOGLEFINANCE(A91,""HIGH52"")"),"#N/A")</f>
        <v>#N/A</v>
      </c>
      <c r="L91" s="25" t="str">
        <f ca="1">IFERROR(__xludf.DUMMYFUNCTION("GOOGLEFINANCE(A91,""eps"")
"),"#N/A")</f>
        <v>#N/A</v>
      </c>
      <c r="M91" s="25">
        <f t="shared" ca="1" si="4"/>
        <v>0</v>
      </c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7"/>
      <c r="AA91" s="27"/>
      <c r="AB91" s="27"/>
      <c r="AC91" s="27"/>
    </row>
    <row r="92" spans="1:29" ht="15.75" customHeight="1" x14ac:dyDescent="0.25">
      <c r="A92" s="28"/>
      <c r="B92" s="17" t="str">
        <f ca="1">IFERROR(__xludf.DUMMYFUNCTION("googlefinance(A92)"),"#N/A")</f>
        <v>#N/A</v>
      </c>
      <c r="C92" s="18" t="e">
        <f t="shared" ca="1" si="0"/>
        <v>#VALUE!</v>
      </c>
      <c r="D92" s="19" t="str">
        <f ca="1">IFERROR(__xludf.DUMMYFUNCTION("GOOGLEFINANCE(A92,""closeyest"")"),"#N/A")</f>
        <v>#N/A</v>
      </c>
      <c r="E92" s="32"/>
      <c r="F92" s="21"/>
      <c r="G92" s="17">
        <f t="shared" si="1"/>
        <v>0</v>
      </c>
      <c r="H92" s="17">
        <f t="shared" ca="1" si="2"/>
        <v>0</v>
      </c>
      <c r="I92" s="22">
        <f t="shared" ca="1" si="3"/>
        <v>0</v>
      </c>
      <c r="J92" s="23" t="str">
        <f ca="1">IFERROR(__xludf.DUMMYFUNCTION("GOOGLEFINANCE(A92,""low52"")"),"#N/A")</f>
        <v>#N/A</v>
      </c>
      <c r="K92" s="24" t="str">
        <f ca="1">IFERROR(__xludf.DUMMYFUNCTION("GOOGLEFINANCE(A92,""HIGH52"")"),"#N/A")</f>
        <v>#N/A</v>
      </c>
      <c r="L92" s="25" t="str">
        <f ca="1">IFERROR(__xludf.DUMMYFUNCTION("GOOGLEFINANCE(A92,""eps"")
"),"#N/A")</f>
        <v>#N/A</v>
      </c>
      <c r="M92" s="25">
        <f t="shared" ca="1" si="4"/>
        <v>0</v>
      </c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7"/>
      <c r="AA92" s="27"/>
      <c r="AB92" s="27"/>
      <c r="AC92" s="27"/>
    </row>
    <row r="93" spans="1:29" ht="15.75" customHeight="1" x14ac:dyDescent="0.25">
      <c r="A93" s="28"/>
      <c r="B93" s="17" t="str">
        <f ca="1">IFERROR(__xludf.DUMMYFUNCTION("googlefinance(A93)"),"#N/A")</f>
        <v>#N/A</v>
      </c>
      <c r="C93" s="18" t="e">
        <f t="shared" ca="1" si="0"/>
        <v>#VALUE!</v>
      </c>
      <c r="D93" s="19" t="str">
        <f ca="1">IFERROR(__xludf.DUMMYFUNCTION("GOOGLEFINANCE(A93,""closeyest"")"),"#N/A")</f>
        <v>#N/A</v>
      </c>
      <c r="E93" s="32"/>
      <c r="F93" s="21"/>
      <c r="G93" s="17">
        <f t="shared" si="1"/>
        <v>0</v>
      </c>
      <c r="H93" s="17">
        <f t="shared" ca="1" si="2"/>
        <v>0</v>
      </c>
      <c r="I93" s="22">
        <f t="shared" ca="1" si="3"/>
        <v>0</v>
      </c>
      <c r="J93" s="23" t="str">
        <f ca="1">IFERROR(__xludf.DUMMYFUNCTION("GOOGLEFINANCE(A93,""low52"")"),"#N/A")</f>
        <v>#N/A</v>
      </c>
      <c r="K93" s="24" t="str">
        <f ca="1">IFERROR(__xludf.DUMMYFUNCTION("GOOGLEFINANCE(A93,""HIGH52"")"),"#N/A")</f>
        <v>#N/A</v>
      </c>
      <c r="L93" s="25" t="str">
        <f ca="1">IFERROR(__xludf.DUMMYFUNCTION("GOOGLEFINANCE(A93,""eps"")
"),"#N/A")</f>
        <v>#N/A</v>
      </c>
      <c r="M93" s="25">
        <f t="shared" ca="1" si="4"/>
        <v>0</v>
      </c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7"/>
      <c r="AA93" s="27"/>
      <c r="AB93" s="27"/>
      <c r="AC93" s="27"/>
    </row>
    <row r="94" spans="1:29" ht="15.75" customHeight="1" x14ac:dyDescent="0.25">
      <c r="A94" s="28"/>
      <c r="B94" s="17" t="str">
        <f ca="1">IFERROR(__xludf.DUMMYFUNCTION("googlefinance(A94)"),"#N/A")</f>
        <v>#N/A</v>
      </c>
      <c r="C94" s="18" t="e">
        <f t="shared" ca="1" si="0"/>
        <v>#VALUE!</v>
      </c>
      <c r="D94" s="19" t="str">
        <f ca="1">IFERROR(__xludf.DUMMYFUNCTION("GOOGLEFINANCE(A94,""closeyest"")"),"#N/A")</f>
        <v>#N/A</v>
      </c>
      <c r="E94" s="32"/>
      <c r="F94" s="21"/>
      <c r="G94" s="17">
        <f t="shared" si="1"/>
        <v>0</v>
      </c>
      <c r="H94" s="17">
        <f t="shared" ca="1" si="2"/>
        <v>0</v>
      </c>
      <c r="I94" s="22">
        <f t="shared" ca="1" si="3"/>
        <v>0</v>
      </c>
      <c r="J94" s="23" t="str">
        <f ca="1">IFERROR(__xludf.DUMMYFUNCTION("GOOGLEFINANCE(A94,""low52"")"),"#N/A")</f>
        <v>#N/A</v>
      </c>
      <c r="K94" s="24" t="str">
        <f ca="1">IFERROR(__xludf.DUMMYFUNCTION("GOOGLEFINANCE(A94,""HIGH52"")"),"#N/A")</f>
        <v>#N/A</v>
      </c>
      <c r="L94" s="25" t="str">
        <f ca="1">IFERROR(__xludf.DUMMYFUNCTION("GOOGLEFINANCE(A94,""eps"")
"),"#N/A")</f>
        <v>#N/A</v>
      </c>
      <c r="M94" s="25">
        <f t="shared" ca="1" si="4"/>
        <v>0</v>
      </c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7"/>
      <c r="AA94" s="27"/>
      <c r="AB94" s="27"/>
      <c r="AC94" s="27"/>
    </row>
    <row r="95" spans="1:29" ht="15.75" customHeight="1" x14ac:dyDescent="0.25">
      <c r="A95" s="28"/>
      <c r="B95" s="17" t="str">
        <f ca="1">IFERROR(__xludf.DUMMYFUNCTION("googlefinance(A95)"),"#N/A")</f>
        <v>#N/A</v>
      </c>
      <c r="C95" s="18" t="e">
        <f t="shared" ca="1" si="0"/>
        <v>#VALUE!</v>
      </c>
      <c r="D95" s="19" t="str">
        <f ca="1">IFERROR(__xludf.DUMMYFUNCTION("GOOGLEFINANCE(A95,""closeyest"")"),"#N/A")</f>
        <v>#N/A</v>
      </c>
      <c r="E95" s="32"/>
      <c r="F95" s="21"/>
      <c r="G95" s="17">
        <f t="shared" si="1"/>
        <v>0</v>
      </c>
      <c r="H95" s="17">
        <f t="shared" ca="1" si="2"/>
        <v>0</v>
      </c>
      <c r="I95" s="22">
        <f t="shared" ca="1" si="3"/>
        <v>0</v>
      </c>
      <c r="J95" s="23" t="str">
        <f ca="1">IFERROR(__xludf.DUMMYFUNCTION("GOOGLEFINANCE(A95,""low52"")"),"#N/A")</f>
        <v>#N/A</v>
      </c>
      <c r="K95" s="24" t="str">
        <f ca="1">IFERROR(__xludf.DUMMYFUNCTION("GOOGLEFINANCE(A95,""HIGH52"")"),"#N/A")</f>
        <v>#N/A</v>
      </c>
      <c r="L95" s="25" t="str">
        <f ca="1">IFERROR(__xludf.DUMMYFUNCTION("GOOGLEFINANCE(A95,""eps"")
"),"#N/A")</f>
        <v>#N/A</v>
      </c>
      <c r="M95" s="25">
        <f t="shared" ca="1" si="4"/>
        <v>0</v>
      </c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7"/>
      <c r="AA95" s="27"/>
      <c r="AB95" s="27"/>
      <c r="AC95" s="27"/>
    </row>
    <row r="96" spans="1:29" ht="15.75" customHeight="1" x14ac:dyDescent="0.25">
      <c r="A96" s="28"/>
      <c r="B96" s="17" t="str">
        <f ca="1">IFERROR(__xludf.DUMMYFUNCTION("googlefinance(A96)"),"#N/A")</f>
        <v>#N/A</v>
      </c>
      <c r="C96" s="18" t="e">
        <f t="shared" ca="1" si="0"/>
        <v>#VALUE!</v>
      </c>
      <c r="D96" s="19" t="str">
        <f ca="1">IFERROR(__xludf.DUMMYFUNCTION("GOOGLEFINANCE(A96,""closeyest"")"),"#N/A")</f>
        <v>#N/A</v>
      </c>
      <c r="E96" s="32"/>
      <c r="F96" s="21"/>
      <c r="G96" s="17">
        <f t="shared" si="1"/>
        <v>0</v>
      </c>
      <c r="H96" s="17">
        <f t="shared" ca="1" si="2"/>
        <v>0</v>
      </c>
      <c r="I96" s="22">
        <f t="shared" ca="1" si="3"/>
        <v>0</v>
      </c>
      <c r="J96" s="23" t="str">
        <f ca="1">IFERROR(__xludf.DUMMYFUNCTION("GOOGLEFINANCE(A96,""low52"")"),"#N/A")</f>
        <v>#N/A</v>
      </c>
      <c r="K96" s="24" t="str">
        <f ca="1">IFERROR(__xludf.DUMMYFUNCTION("GOOGLEFINANCE(A96,""HIGH52"")"),"#N/A")</f>
        <v>#N/A</v>
      </c>
      <c r="L96" s="25" t="str">
        <f ca="1">IFERROR(__xludf.DUMMYFUNCTION("GOOGLEFINANCE(A96,""eps"")
"),"#N/A")</f>
        <v>#N/A</v>
      </c>
      <c r="M96" s="25">
        <f t="shared" ca="1" si="4"/>
        <v>0</v>
      </c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7"/>
      <c r="AA96" s="27"/>
      <c r="AB96" s="27"/>
      <c r="AC96" s="27"/>
    </row>
    <row r="97" spans="1:29" ht="15.75" customHeight="1" x14ac:dyDescent="0.25">
      <c r="A97" s="28"/>
      <c r="B97" s="17" t="str">
        <f ca="1">IFERROR(__xludf.DUMMYFUNCTION("googlefinance(A97)"),"#N/A")</f>
        <v>#N/A</v>
      </c>
      <c r="C97" s="18" t="e">
        <f t="shared" ca="1" si="0"/>
        <v>#VALUE!</v>
      </c>
      <c r="D97" s="19" t="str">
        <f ca="1">IFERROR(__xludf.DUMMYFUNCTION("GOOGLEFINANCE(A97,""closeyest"")"),"#N/A")</f>
        <v>#N/A</v>
      </c>
      <c r="E97" s="32"/>
      <c r="F97" s="21"/>
      <c r="G97" s="17">
        <f t="shared" si="1"/>
        <v>0</v>
      </c>
      <c r="H97" s="17">
        <f t="shared" ca="1" si="2"/>
        <v>0</v>
      </c>
      <c r="I97" s="22">
        <f t="shared" ca="1" si="3"/>
        <v>0</v>
      </c>
      <c r="J97" s="23" t="str">
        <f ca="1">IFERROR(__xludf.DUMMYFUNCTION("GOOGLEFINANCE(A97,""low52"")"),"#N/A")</f>
        <v>#N/A</v>
      </c>
      <c r="K97" s="24" t="str">
        <f ca="1">IFERROR(__xludf.DUMMYFUNCTION("GOOGLEFINANCE(A97,""HIGH52"")"),"#N/A")</f>
        <v>#N/A</v>
      </c>
      <c r="L97" s="25" t="str">
        <f ca="1">IFERROR(__xludf.DUMMYFUNCTION("GOOGLEFINANCE(A97,""eps"")
"),"#N/A")</f>
        <v>#N/A</v>
      </c>
      <c r="M97" s="25">
        <f t="shared" ca="1" si="4"/>
        <v>0</v>
      </c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7"/>
      <c r="AA97" s="27"/>
      <c r="AB97" s="27"/>
      <c r="AC97" s="27"/>
    </row>
    <row r="98" spans="1:29" ht="15.75" customHeight="1" x14ac:dyDescent="0.25">
      <c r="A98" s="28"/>
      <c r="B98" s="17" t="str">
        <f ca="1">IFERROR(__xludf.DUMMYFUNCTION("googlefinance(A98)"),"#N/A")</f>
        <v>#N/A</v>
      </c>
      <c r="C98" s="18" t="e">
        <f t="shared" ca="1" si="0"/>
        <v>#VALUE!</v>
      </c>
      <c r="D98" s="19" t="str">
        <f ca="1">IFERROR(__xludf.DUMMYFUNCTION("GOOGLEFINANCE(A98,""closeyest"")"),"#N/A")</f>
        <v>#N/A</v>
      </c>
      <c r="E98" s="32"/>
      <c r="F98" s="21"/>
      <c r="G98" s="17">
        <f t="shared" si="1"/>
        <v>0</v>
      </c>
      <c r="H98" s="17">
        <f t="shared" ca="1" si="2"/>
        <v>0</v>
      </c>
      <c r="I98" s="22">
        <f t="shared" ca="1" si="3"/>
        <v>0</v>
      </c>
      <c r="J98" s="23" t="str">
        <f ca="1">IFERROR(__xludf.DUMMYFUNCTION("GOOGLEFINANCE(A98,""low52"")"),"#N/A")</f>
        <v>#N/A</v>
      </c>
      <c r="K98" s="24" t="str">
        <f ca="1">IFERROR(__xludf.DUMMYFUNCTION("GOOGLEFINANCE(A98,""HIGH52"")"),"#N/A")</f>
        <v>#N/A</v>
      </c>
      <c r="L98" s="25" t="str">
        <f ca="1">IFERROR(__xludf.DUMMYFUNCTION("GOOGLEFINANCE(A98,""eps"")
"),"#N/A")</f>
        <v>#N/A</v>
      </c>
      <c r="M98" s="25">
        <f t="shared" ca="1" si="4"/>
        <v>0</v>
      </c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7"/>
      <c r="AA98" s="27"/>
      <c r="AB98" s="27"/>
      <c r="AC98" s="27"/>
    </row>
    <row r="99" spans="1:29" ht="15.75" customHeight="1" x14ac:dyDescent="0.25">
      <c r="A99" s="28"/>
      <c r="B99" s="17" t="str">
        <f ca="1">IFERROR(__xludf.DUMMYFUNCTION("googlefinance(A99)"),"#N/A")</f>
        <v>#N/A</v>
      </c>
      <c r="C99" s="18" t="e">
        <f t="shared" ca="1" si="0"/>
        <v>#VALUE!</v>
      </c>
      <c r="D99" s="19" t="str">
        <f ca="1">IFERROR(__xludf.DUMMYFUNCTION("GOOGLEFINANCE(A99,""closeyest"")"),"#N/A")</f>
        <v>#N/A</v>
      </c>
      <c r="E99" s="32"/>
      <c r="F99" s="21"/>
      <c r="G99" s="17">
        <f t="shared" si="1"/>
        <v>0</v>
      </c>
      <c r="H99" s="17">
        <f t="shared" ca="1" si="2"/>
        <v>0</v>
      </c>
      <c r="I99" s="22">
        <f t="shared" ca="1" si="3"/>
        <v>0</v>
      </c>
      <c r="J99" s="23" t="str">
        <f ca="1">IFERROR(__xludf.DUMMYFUNCTION("GOOGLEFINANCE(A99,""low52"")"),"#N/A")</f>
        <v>#N/A</v>
      </c>
      <c r="K99" s="24" t="str">
        <f ca="1">IFERROR(__xludf.DUMMYFUNCTION("GOOGLEFINANCE(A99,""HIGH52"")"),"#N/A")</f>
        <v>#N/A</v>
      </c>
      <c r="L99" s="25" t="str">
        <f ca="1">IFERROR(__xludf.DUMMYFUNCTION("GOOGLEFINANCE(A99,""eps"")
"),"#N/A")</f>
        <v>#N/A</v>
      </c>
      <c r="M99" s="25">
        <f t="shared" ca="1" si="4"/>
        <v>0</v>
      </c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7"/>
      <c r="AA99" s="27"/>
      <c r="AB99" s="27"/>
      <c r="AC99" s="27"/>
    </row>
    <row r="100" spans="1:29" ht="15.75" customHeight="1" x14ac:dyDescent="0.25">
      <c r="A100" s="28"/>
      <c r="B100" s="17" t="str">
        <f ca="1">IFERROR(__xludf.DUMMYFUNCTION("googlefinance(A100)"),"#N/A")</f>
        <v>#N/A</v>
      </c>
      <c r="C100" s="18" t="e">
        <f t="shared" ca="1" si="0"/>
        <v>#VALUE!</v>
      </c>
      <c r="D100" s="19" t="str">
        <f ca="1">IFERROR(__xludf.DUMMYFUNCTION("GOOGLEFINANCE(A100,""closeyest"")"),"#N/A")</f>
        <v>#N/A</v>
      </c>
      <c r="E100" s="32"/>
      <c r="F100" s="21"/>
      <c r="G100" s="17">
        <f t="shared" si="1"/>
        <v>0</v>
      </c>
      <c r="H100" s="17">
        <f t="shared" ca="1" si="2"/>
        <v>0</v>
      </c>
      <c r="I100" s="22">
        <f t="shared" ca="1" si="3"/>
        <v>0</v>
      </c>
      <c r="J100" s="23" t="str">
        <f ca="1">IFERROR(__xludf.DUMMYFUNCTION("GOOGLEFINANCE(A100,""low52"")"),"#N/A")</f>
        <v>#N/A</v>
      </c>
      <c r="K100" s="24" t="str">
        <f ca="1">IFERROR(__xludf.DUMMYFUNCTION("GOOGLEFINANCE(A100,""HIGH52"")"),"#N/A")</f>
        <v>#N/A</v>
      </c>
      <c r="L100" s="25" t="str">
        <f ca="1">IFERROR(__xludf.DUMMYFUNCTION("GOOGLEFINANCE(A100,""eps"")
"),"#N/A")</f>
        <v>#N/A</v>
      </c>
      <c r="M100" s="25">
        <f t="shared" ca="1" si="4"/>
        <v>0</v>
      </c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7"/>
      <c r="AA100" s="27"/>
      <c r="AB100" s="27"/>
      <c r="AC100" s="27"/>
    </row>
    <row r="101" spans="1:29" ht="15.75" customHeight="1" x14ac:dyDescent="0.25">
      <c r="A101" s="28"/>
      <c r="B101" s="17" t="str">
        <f ca="1">IFERROR(__xludf.DUMMYFUNCTION("googlefinance(A101)"),"#N/A")</f>
        <v>#N/A</v>
      </c>
      <c r="C101" s="18" t="e">
        <f t="shared" ca="1" si="0"/>
        <v>#VALUE!</v>
      </c>
      <c r="D101" s="19" t="str">
        <f ca="1">IFERROR(__xludf.DUMMYFUNCTION("GOOGLEFINANCE(A101,""closeyest"")"),"#N/A")</f>
        <v>#N/A</v>
      </c>
      <c r="E101" s="32"/>
      <c r="F101" s="21"/>
      <c r="G101" s="17">
        <f t="shared" si="1"/>
        <v>0</v>
      </c>
      <c r="H101" s="17">
        <f t="shared" ca="1" si="2"/>
        <v>0</v>
      </c>
      <c r="I101" s="22">
        <f t="shared" ca="1" si="3"/>
        <v>0</v>
      </c>
      <c r="J101" s="23" t="str">
        <f ca="1">IFERROR(__xludf.DUMMYFUNCTION("GOOGLEFINANCE(A101,""low52"")"),"#N/A")</f>
        <v>#N/A</v>
      </c>
      <c r="K101" s="24" t="str">
        <f ca="1">IFERROR(__xludf.DUMMYFUNCTION("GOOGLEFINANCE(A101,""HIGH52"")"),"#N/A")</f>
        <v>#N/A</v>
      </c>
      <c r="L101" s="25" t="str">
        <f ca="1">IFERROR(__xludf.DUMMYFUNCTION("GOOGLEFINANCE(A101,""eps"")
"),"#N/A")</f>
        <v>#N/A</v>
      </c>
      <c r="M101" s="25">
        <f t="shared" ca="1" si="4"/>
        <v>0</v>
      </c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7"/>
      <c r="AA101" s="27"/>
      <c r="AB101" s="27"/>
      <c r="AC101" s="27"/>
    </row>
    <row r="102" spans="1:29" ht="15.75" customHeight="1" x14ac:dyDescent="0.25">
      <c r="A102" s="28"/>
      <c r="B102" s="17" t="str">
        <f ca="1">IFERROR(__xludf.DUMMYFUNCTION("googlefinance(A102)"),"#N/A")</f>
        <v>#N/A</v>
      </c>
      <c r="C102" s="18" t="e">
        <f t="shared" ca="1" si="0"/>
        <v>#VALUE!</v>
      </c>
      <c r="D102" s="19" t="str">
        <f ca="1">IFERROR(__xludf.DUMMYFUNCTION("GOOGLEFINANCE(A102,""closeyest"")"),"#N/A")</f>
        <v>#N/A</v>
      </c>
      <c r="E102" s="32"/>
      <c r="F102" s="21"/>
      <c r="G102" s="17">
        <f t="shared" si="1"/>
        <v>0</v>
      </c>
      <c r="H102" s="17">
        <f t="shared" ca="1" si="2"/>
        <v>0</v>
      </c>
      <c r="I102" s="22">
        <f t="shared" ca="1" si="3"/>
        <v>0</v>
      </c>
      <c r="J102" s="23" t="str">
        <f ca="1">IFERROR(__xludf.DUMMYFUNCTION("GOOGLEFINANCE(A102,""low52"")"),"#N/A")</f>
        <v>#N/A</v>
      </c>
      <c r="K102" s="24" t="str">
        <f ca="1">IFERROR(__xludf.DUMMYFUNCTION("GOOGLEFINANCE(A102,""HIGH52"")"),"#N/A")</f>
        <v>#N/A</v>
      </c>
      <c r="L102" s="25" t="str">
        <f ca="1">IFERROR(__xludf.DUMMYFUNCTION("GOOGLEFINANCE(A102,""eps"")
"),"#N/A")</f>
        <v>#N/A</v>
      </c>
      <c r="M102" s="25">
        <f t="shared" ca="1" si="4"/>
        <v>0</v>
      </c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7"/>
      <c r="AA102" s="27"/>
      <c r="AB102" s="27"/>
      <c r="AC102" s="27"/>
    </row>
    <row r="103" spans="1:29" ht="15.75" customHeight="1" x14ac:dyDescent="0.25">
      <c r="A103" s="28"/>
      <c r="B103" s="17" t="str">
        <f ca="1">IFERROR(__xludf.DUMMYFUNCTION("googlefinance(A103)"),"#N/A")</f>
        <v>#N/A</v>
      </c>
      <c r="C103" s="18" t="e">
        <f t="shared" ca="1" si="0"/>
        <v>#VALUE!</v>
      </c>
      <c r="D103" s="19" t="str">
        <f ca="1">IFERROR(__xludf.DUMMYFUNCTION("GOOGLEFINANCE(A103,""closeyest"")"),"#N/A")</f>
        <v>#N/A</v>
      </c>
      <c r="E103" s="32"/>
      <c r="F103" s="21"/>
      <c r="G103" s="17">
        <f t="shared" si="1"/>
        <v>0</v>
      </c>
      <c r="H103" s="17">
        <f t="shared" ca="1" si="2"/>
        <v>0</v>
      </c>
      <c r="I103" s="22">
        <f t="shared" ca="1" si="3"/>
        <v>0</v>
      </c>
      <c r="J103" s="23" t="str">
        <f ca="1">IFERROR(__xludf.DUMMYFUNCTION("GOOGLEFINANCE(A103,""low52"")"),"#N/A")</f>
        <v>#N/A</v>
      </c>
      <c r="K103" s="24" t="str">
        <f ca="1">IFERROR(__xludf.DUMMYFUNCTION("GOOGLEFINANCE(A103,""HIGH52"")"),"#N/A")</f>
        <v>#N/A</v>
      </c>
      <c r="L103" s="25" t="str">
        <f ca="1">IFERROR(__xludf.DUMMYFUNCTION("GOOGLEFINANCE(A103,""eps"")
"),"#N/A")</f>
        <v>#N/A</v>
      </c>
      <c r="M103" s="25">
        <f t="shared" ca="1" si="4"/>
        <v>0</v>
      </c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7"/>
      <c r="AA103" s="27"/>
      <c r="AB103" s="27"/>
      <c r="AC103" s="27"/>
    </row>
    <row r="104" spans="1:29" ht="15.75" customHeight="1" x14ac:dyDescent="0.25">
      <c r="A104" s="28"/>
      <c r="B104" s="17" t="str">
        <f ca="1">IFERROR(__xludf.DUMMYFUNCTION("googlefinance(A104)"),"#N/A")</f>
        <v>#N/A</v>
      </c>
      <c r="C104" s="18" t="e">
        <f t="shared" ca="1" si="0"/>
        <v>#VALUE!</v>
      </c>
      <c r="D104" s="19" t="str">
        <f ca="1">IFERROR(__xludf.DUMMYFUNCTION("GOOGLEFINANCE(A104,""closeyest"")"),"#N/A")</f>
        <v>#N/A</v>
      </c>
      <c r="E104" s="32"/>
      <c r="F104" s="21"/>
      <c r="G104" s="17">
        <f t="shared" si="1"/>
        <v>0</v>
      </c>
      <c r="H104" s="17">
        <f t="shared" ca="1" si="2"/>
        <v>0</v>
      </c>
      <c r="I104" s="22">
        <f t="shared" ca="1" si="3"/>
        <v>0</v>
      </c>
      <c r="J104" s="23" t="str">
        <f ca="1">IFERROR(__xludf.DUMMYFUNCTION("GOOGLEFINANCE(A104,""low52"")"),"#N/A")</f>
        <v>#N/A</v>
      </c>
      <c r="K104" s="24" t="str">
        <f ca="1">IFERROR(__xludf.DUMMYFUNCTION("GOOGLEFINANCE(A104,""HIGH52"")"),"#N/A")</f>
        <v>#N/A</v>
      </c>
      <c r="L104" s="25" t="str">
        <f ca="1">IFERROR(__xludf.DUMMYFUNCTION("GOOGLEFINANCE(A104,""eps"")
"),"#N/A")</f>
        <v>#N/A</v>
      </c>
      <c r="M104" s="25">
        <f t="shared" ca="1" si="4"/>
        <v>0</v>
      </c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7"/>
      <c r="AA104" s="27"/>
      <c r="AB104" s="27"/>
      <c r="AC104" s="27"/>
    </row>
    <row r="105" spans="1:29" ht="15.75" customHeight="1" x14ac:dyDescent="0.25">
      <c r="A105" s="28"/>
      <c r="B105" s="17" t="str">
        <f ca="1">IFERROR(__xludf.DUMMYFUNCTION("googlefinance(A105)"),"#N/A")</f>
        <v>#N/A</v>
      </c>
      <c r="C105" s="18" t="e">
        <f t="shared" ca="1" si="0"/>
        <v>#VALUE!</v>
      </c>
      <c r="D105" s="19" t="str">
        <f ca="1">IFERROR(__xludf.DUMMYFUNCTION("GOOGLEFINANCE(A105,""closeyest"")"),"#N/A")</f>
        <v>#N/A</v>
      </c>
      <c r="E105" s="32"/>
      <c r="F105" s="21"/>
      <c r="G105" s="17">
        <f t="shared" si="1"/>
        <v>0</v>
      </c>
      <c r="H105" s="17">
        <f t="shared" ca="1" si="2"/>
        <v>0</v>
      </c>
      <c r="I105" s="22">
        <f t="shared" ca="1" si="3"/>
        <v>0</v>
      </c>
      <c r="J105" s="23" t="str">
        <f ca="1">IFERROR(__xludf.DUMMYFUNCTION("GOOGLEFINANCE(A105,""low52"")"),"#N/A")</f>
        <v>#N/A</v>
      </c>
      <c r="K105" s="24" t="str">
        <f ca="1">IFERROR(__xludf.DUMMYFUNCTION("GOOGLEFINANCE(A105,""HIGH52"")"),"#N/A")</f>
        <v>#N/A</v>
      </c>
      <c r="L105" s="25" t="str">
        <f ca="1">IFERROR(__xludf.DUMMYFUNCTION("GOOGLEFINANCE(A105,""eps"")
"),"#N/A")</f>
        <v>#N/A</v>
      </c>
      <c r="M105" s="25">
        <f t="shared" ca="1" si="4"/>
        <v>0</v>
      </c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7"/>
      <c r="AA105" s="27"/>
      <c r="AB105" s="27"/>
      <c r="AC105" s="27"/>
    </row>
    <row r="106" spans="1:29" ht="15.75" customHeight="1" x14ac:dyDescent="0.25">
      <c r="A106" s="28"/>
      <c r="B106" s="17" t="str">
        <f ca="1">IFERROR(__xludf.DUMMYFUNCTION("googlefinance(A106)"),"#N/A")</f>
        <v>#N/A</v>
      </c>
      <c r="C106" s="18" t="e">
        <f t="shared" ca="1" si="0"/>
        <v>#VALUE!</v>
      </c>
      <c r="D106" s="19" t="str">
        <f ca="1">IFERROR(__xludf.DUMMYFUNCTION("GOOGLEFINANCE(A106,""closeyest"")"),"#N/A")</f>
        <v>#N/A</v>
      </c>
      <c r="E106" s="32"/>
      <c r="F106" s="21"/>
      <c r="G106" s="17">
        <f t="shared" si="1"/>
        <v>0</v>
      </c>
      <c r="H106" s="17">
        <f t="shared" ca="1" si="2"/>
        <v>0</v>
      </c>
      <c r="I106" s="22">
        <f t="shared" ca="1" si="3"/>
        <v>0</v>
      </c>
      <c r="J106" s="23" t="str">
        <f ca="1">IFERROR(__xludf.DUMMYFUNCTION("GOOGLEFINANCE(A106,""low52"")"),"#N/A")</f>
        <v>#N/A</v>
      </c>
      <c r="K106" s="24" t="str">
        <f ca="1">IFERROR(__xludf.DUMMYFUNCTION("GOOGLEFINANCE(A106,""HIGH52"")"),"#N/A")</f>
        <v>#N/A</v>
      </c>
      <c r="L106" s="25" t="str">
        <f ca="1">IFERROR(__xludf.DUMMYFUNCTION("GOOGLEFINANCE(A106,""eps"")
"),"#N/A")</f>
        <v>#N/A</v>
      </c>
      <c r="M106" s="25">
        <f t="shared" ca="1" si="4"/>
        <v>0</v>
      </c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7"/>
      <c r="AA106" s="27"/>
      <c r="AB106" s="27"/>
      <c r="AC106" s="27"/>
    </row>
    <row r="107" spans="1:29" ht="15.75" customHeight="1" x14ac:dyDescent="0.25">
      <c r="A107" s="28"/>
      <c r="B107" s="17" t="str">
        <f ca="1">IFERROR(__xludf.DUMMYFUNCTION("googlefinance(A107)"),"#N/A")</f>
        <v>#N/A</v>
      </c>
      <c r="C107" s="18" t="e">
        <f t="shared" ca="1" si="0"/>
        <v>#VALUE!</v>
      </c>
      <c r="D107" s="19" t="str">
        <f ca="1">IFERROR(__xludf.DUMMYFUNCTION("GOOGLEFINANCE(A107,""closeyest"")"),"#N/A")</f>
        <v>#N/A</v>
      </c>
      <c r="E107" s="32"/>
      <c r="F107" s="21"/>
      <c r="G107" s="17">
        <f t="shared" si="1"/>
        <v>0</v>
      </c>
      <c r="H107" s="17">
        <f t="shared" ca="1" si="2"/>
        <v>0</v>
      </c>
      <c r="I107" s="22">
        <f t="shared" ca="1" si="3"/>
        <v>0</v>
      </c>
      <c r="J107" s="23" t="str">
        <f ca="1">IFERROR(__xludf.DUMMYFUNCTION("GOOGLEFINANCE(A107,""low52"")"),"#N/A")</f>
        <v>#N/A</v>
      </c>
      <c r="K107" s="24" t="str">
        <f ca="1">IFERROR(__xludf.DUMMYFUNCTION("GOOGLEFINANCE(A107,""HIGH52"")"),"#N/A")</f>
        <v>#N/A</v>
      </c>
      <c r="L107" s="25" t="str">
        <f ca="1">IFERROR(__xludf.DUMMYFUNCTION("GOOGLEFINANCE(A107,""eps"")
"),"#N/A")</f>
        <v>#N/A</v>
      </c>
      <c r="M107" s="25">
        <f t="shared" ca="1" si="4"/>
        <v>0</v>
      </c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7"/>
      <c r="AA107" s="27"/>
      <c r="AB107" s="27"/>
      <c r="AC107" s="27"/>
    </row>
    <row r="108" spans="1:29" ht="15.75" customHeight="1" x14ac:dyDescent="0.25">
      <c r="A108" s="28"/>
      <c r="B108" s="17" t="str">
        <f ca="1">IFERROR(__xludf.DUMMYFUNCTION("googlefinance(A108)"),"#N/A")</f>
        <v>#N/A</v>
      </c>
      <c r="C108" s="18" t="e">
        <f t="shared" ca="1" si="0"/>
        <v>#VALUE!</v>
      </c>
      <c r="D108" s="19" t="str">
        <f ca="1">IFERROR(__xludf.DUMMYFUNCTION("GOOGLEFINANCE(A108,""closeyest"")"),"#N/A")</f>
        <v>#N/A</v>
      </c>
      <c r="E108" s="32"/>
      <c r="F108" s="21"/>
      <c r="G108" s="17">
        <f t="shared" si="1"/>
        <v>0</v>
      </c>
      <c r="H108" s="17">
        <f t="shared" ca="1" si="2"/>
        <v>0</v>
      </c>
      <c r="I108" s="22">
        <f t="shared" ca="1" si="3"/>
        <v>0</v>
      </c>
      <c r="J108" s="23" t="str">
        <f ca="1">IFERROR(__xludf.DUMMYFUNCTION("GOOGLEFINANCE(A108,""low52"")"),"#N/A")</f>
        <v>#N/A</v>
      </c>
      <c r="K108" s="24" t="str">
        <f ca="1">IFERROR(__xludf.DUMMYFUNCTION("GOOGLEFINANCE(A108,""HIGH52"")"),"#N/A")</f>
        <v>#N/A</v>
      </c>
      <c r="L108" s="25" t="str">
        <f ca="1">IFERROR(__xludf.DUMMYFUNCTION("GOOGLEFINANCE(A108,""eps"")
"),"#N/A")</f>
        <v>#N/A</v>
      </c>
      <c r="M108" s="25">
        <f t="shared" ca="1" si="4"/>
        <v>0</v>
      </c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7"/>
      <c r="AA108" s="27"/>
      <c r="AB108" s="27"/>
      <c r="AC108" s="27"/>
    </row>
    <row r="109" spans="1:29" ht="15.75" customHeight="1" x14ac:dyDescent="0.25">
      <c r="A109" s="28"/>
      <c r="B109" s="17" t="str">
        <f ca="1">IFERROR(__xludf.DUMMYFUNCTION("googlefinance(A109)"),"#N/A")</f>
        <v>#N/A</v>
      </c>
      <c r="C109" s="18" t="e">
        <f t="shared" ca="1" si="0"/>
        <v>#VALUE!</v>
      </c>
      <c r="D109" s="19" t="str">
        <f ca="1">IFERROR(__xludf.DUMMYFUNCTION("GOOGLEFINANCE(A109,""closeyest"")"),"#N/A")</f>
        <v>#N/A</v>
      </c>
      <c r="E109" s="32"/>
      <c r="F109" s="21"/>
      <c r="G109" s="17">
        <f t="shared" si="1"/>
        <v>0</v>
      </c>
      <c r="H109" s="17">
        <f t="shared" ca="1" si="2"/>
        <v>0</v>
      </c>
      <c r="I109" s="22">
        <f t="shared" ca="1" si="3"/>
        <v>0</v>
      </c>
      <c r="J109" s="23" t="str">
        <f ca="1">IFERROR(__xludf.DUMMYFUNCTION("GOOGLEFINANCE(A109,""low52"")"),"#N/A")</f>
        <v>#N/A</v>
      </c>
      <c r="K109" s="24" t="str">
        <f ca="1">IFERROR(__xludf.DUMMYFUNCTION("GOOGLEFINANCE(A109,""HIGH52"")"),"#N/A")</f>
        <v>#N/A</v>
      </c>
      <c r="L109" s="25" t="str">
        <f ca="1">IFERROR(__xludf.DUMMYFUNCTION("GOOGLEFINANCE(A109,""eps"")
"),"#N/A")</f>
        <v>#N/A</v>
      </c>
      <c r="M109" s="25">
        <f t="shared" ca="1" si="4"/>
        <v>0</v>
      </c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7"/>
      <c r="AA109" s="27"/>
      <c r="AB109" s="27"/>
      <c r="AC109" s="27"/>
    </row>
    <row r="110" spans="1:29" ht="15.75" customHeight="1" x14ac:dyDescent="0.25">
      <c r="A110" s="28"/>
      <c r="B110" s="17" t="str">
        <f ca="1">IFERROR(__xludf.DUMMYFUNCTION("googlefinance(A110)"),"#N/A")</f>
        <v>#N/A</v>
      </c>
      <c r="C110" s="18" t="e">
        <f t="shared" ca="1" si="0"/>
        <v>#VALUE!</v>
      </c>
      <c r="D110" s="19" t="str">
        <f ca="1">IFERROR(__xludf.DUMMYFUNCTION("GOOGLEFINANCE(A110,""closeyest"")"),"#N/A")</f>
        <v>#N/A</v>
      </c>
      <c r="E110" s="32"/>
      <c r="F110" s="21"/>
      <c r="G110" s="17">
        <f t="shared" si="1"/>
        <v>0</v>
      </c>
      <c r="H110" s="17">
        <f t="shared" ca="1" si="2"/>
        <v>0</v>
      </c>
      <c r="I110" s="22">
        <f t="shared" ca="1" si="3"/>
        <v>0</v>
      </c>
      <c r="J110" s="23" t="str">
        <f ca="1">IFERROR(__xludf.DUMMYFUNCTION("GOOGLEFINANCE(A110,""low52"")"),"#N/A")</f>
        <v>#N/A</v>
      </c>
      <c r="K110" s="24" t="str">
        <f ca="1">IFERROR(__xludf.DUMMYFUNCTION("GOOGLEFINANCE(A110,""HIGH52"")"),"#N/A")</f>
        <v>#N/A</v>
      </c>
      <c r="L110" s="25" t="str">
        <f ca="1">IFERROR(__xludf.DUMMYFUNCTION("GOOGLEFINANCE(A110,""eps"")
"),"#N/A")</f>
        <v>#N/A</v>
      </c>
      <c r="M110" s="25">
        <f t="shared" ca="1" si="4"/>
        <v>0</v>
      </c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7"/>
      <c r="AA110" s="27"/>
      <c r="AB110" s="27"/>
      <c r="AC110" s="27"/>
    </row>
    <row r="111" spans="1:29" ht="15.75" customHeight="1" x14ac:dyDescent="0.25">
      <c r="A111" s="28"/>
      <c r="B111" s="17" t="str">
        <f ca="1">IFERROR(__xludf.DUMMYFUNCTION("googlefinance(A111)"),"#N/A")</f>
        <v>#N/A</v>
      </c>
      <c r="C111" s="18" t="e">
        <f t="shared" ca="1" si="0"/>
        <v>#VALUE!</v>
      </c>
      <c r="D111" s="19" t="str">
        <f ca="1">IFERROR(__xludf.DUMMYFUNCTION("GOOGLEFINANCE(A111,""closeyest"")"),"#N/A")</f>
        <v>#N/A</v>
      </c>
      <c r="E111" s="32"/>
      <c r="F111" s="21"/>
      <c r="G111" s="17">
        <f t="shared" si="1"/>
        <v>0</v>
      </c>
      <c r="H111" s="17">
        <f t="shared" ca="1" si="2"/>
        <v>0</v>
      </c>
      <c r="I111" s="22">
        <f t="shared" ca="1" si="3"/>
        <v>0</v>
      </c>
      <c r="J111" s="23" t="str">
        <f ca="1">IFERROR(__xludf.DUMMYFUNCTION("GOOGLEFINANCE(A111,""low52"")"),"#N/A")</f>
        <v>#N/A</v>
      </c>
      <c r="K111" s="24" t="str">
        <f ca="1">IFERROR(__xludf.DUMMYFUNCTION("GOOGLEFINANCE(A111,""HIGH52"")"),"#N/A")</f>
        <v>#N/A</v>
      </c>
      <c r="L111" s="25" t="str">
        <f ca="1">IFERROR(__xludf.DUMMYFUNCTION("GOOGLEFINANCE(A111,""eps"")
"),"#N/A")</f>
        <v>#N/A</v>
      </c>
      <c r="M111" s="25">
        <f t="shared" ca="1" si="4"/>
        <v>0</v>
      </c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7"/>
      <c r="AA111" s="27"/>
      <c r="AB111" s="27"/>
      <c r="AC111" s="27"/>
    </row>
    <row r="112" spans="1:29" ht="15.75" customHeight="1" x14ac:dyDescent="0.25">
      <c r="A112" s="28"/>
      <c r="B112" s="17" t="str">
        <f ca="1">IFERROR(__xludf.DUMMYFUNCTION("googlefinance(A112)"),"#N/A")</f>
        <v>#N/A</v>
      </c>
      <c r="C112" s="18" t="e">
        <f t="shared" ca="1" si="0"/>
        <v>#VALUE!</v>
      </c>
      <c r="D112" s="19" t="str">
        <f ca="1">IFERROR(__xludf.DUMMYFUNCTION("GOOGLEFINANCE(A112,""closeyest"")"),"#N/A")</f>
        <v>#N/A</v>
      </c>
      <c r="E112" s="32"/>
      <c r="F112" s="21"/>
      <c r="G112" s="17">
        <f t="shared" si="1"/>
        <v>0</v>
      </c>
      <c r="H112" s="17">
        <f t="shared" ca="1" si="2"/>
        <v>0</v>
      </c>
      <c r="I112" s="22">
        <f t="shared" ca="1" si="3"/>
        <v>0</v>
      </c>
      <c r="J112" s="23" t="str">
        <f ca="1">IFERROR(__xludf.DUMMYFUNCTION("GOOGLEFINANCE(A112,""low52"")"),"#N/A")</f>
        <v>#N/A</v>
      </c>
      <c r="K112" s="24" t="str">
        <f ca="1">IFERROR(__xludf.DUMMYFUNCTION("GOOGLEFINANCE(A112,""HIGH52"")"),"#N/A")</f>
        <v>#N/A</v>
      </c>
      <c r="L112" s="25" t="str">
        <f ca="1">IFERROR(__xludf.DUMMYFUNCTION("GOOGLEFINANCE(A112,""eps"")
"),"#N/A")</f>
        <v>#N/A</v>
      </c>
      <c r="M112" s="25">
        <f t="shared" ca="1" si="4"/>
        <v>0</v>
      </c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7"/>
      <c r="AA112" s="27"/>
      <c r="AB112" s="27"/>
      <c r="AC112" s="27"/>
    </row>
    <row r="113" spans="1:29" ht="15.75" customHeight="1" x14ac:dyDescent="0.25">
      <c r="A113" s="28"/>
      <c r="B113" s="17" t="str">
        <f ca="1">IFERROR(__xludf.DUMMYFUNCTION("googlefinance(A113)"),"#N/A")</f>
        <v>#N/A</v>
      </c>
      <c r="C113" s="18" t="e">
        <f t="shared" ca="1" si="0"/>
        <v>#VALUE!</v>
      </c>
      <c r="D113" s="19" t="str">
        <f ca="1">IFERROR(__xludf.DUMMYFUNCTION("GOOGLEFINANCE(A113,""closeyest"")"),"#N/A")</f>
        <v>#N/A</v>
      </c>
      <c r="E113" s="32"/>
      <c r="F113" s="21"/>
      <c r="G113" s="17">
        <f t="shared" si="1"/>
        <v>0</v>
      </c>
      <c r="H113" s="17">
        <f t="shared" ca="1" si="2"/>
        <v>0</v>
      </c>
      <c r="I113" s="22">
        <f t="shared" ca="1" si="3"/>
        <v>0</v>
      </c>
      <c r="J113" s="23" t="str">
        <f ca="1">IFERROR(__xludf.DUMMYFUNCTION("GOOGLEFINANCE(A113,""low52"")"),"#N/A")</f>
        <v>#N/A</v>
      </c>
      <c r="K113" s="24" t="str">
        <f ca="1">IFERROR(__xludf.DUMMYFUNCTION("GOOGLEFINANCE(A113,""HIGH52"")"),"#N/A")</f>
        <v>#N/A</v>
      </c>
      <c r="L113" s="25" t="str">
        <f ca="1">IFERROR(__xludf.DUMMYFUNCTION("GOOGLEFINANCE(A113,""eps"")
"),"#N/A")</f>
        <v>#N/A</v>
      </c>
      <c r="M113" s="25">
        <f t="shared" ca="1" si="4"/>
        <v>0</v>
      </c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7"/>
      <c r="AA113" s="27"/>
      <c r="AB113" s="27"/>
      <c r="AC113" s="27"/>
    </row>
    <row r="114" spans="1:29" ht="15.75" customHeight="1" x14ac:dyDescent="0.25">
      <c r="A114" s="28"/>
      <c r="B114" s="17" t="str">
        <f ca="1">IFERROR(__xludf.DUMMYFUNCTION("googlefinance(A114)"),"#N/A")</f>
        <v>#N/A</v>
      </c>
      <c r="C114" s="18" t="e">
        <f t="shared" ca="1" si="0"/>
        <v>#VALUE!</v>
      </c>
      <c r="D114" s="19" t="str">
        <f ca="1">IFERROR(__xludf.DUMMYFUNCTION("GOOGLEFINANCE(A114,""closeyest"")"),"#N/A")</f>
        <v>#N/A</v>
      </c>
      <c r="E114" s="32"/>
      <c r="F114" s="21"/>
      <c r="G114" s="17">
        <f t="shared" si="1"/>
        <v>0</v>
      </c>
      <c r="H114" s="17">
        <f t="shared" ca="1" si="2"/>
        <v>0</v>
      </c>
      <c r="I114" s="22">
        <f t="shared" ca="1" si="3"/>
        <v>0</v>
      </c>
      <c r="J114" s="23" t="str">
        <f ca="1">IFERROR(__xludf.DUMMYFUNCTION("GOOGLEFINANCE(A114,""low52"")"),"#N/A")</f>
        <v>#N/A</v>
      </c>
      <c r="K114" s="24" t="str">
        <f ca="1">IFERROR(__xludf.DUMMYFUNCTION("GOOGLEFINANCE(A114,""HIGH52"")"),"#N/A")</f>
        <v>#N/A</v>
      </c>
      <c r="L114" s="25" t="str">
        <f ca="1">IFERROR(__xludf.DUMMYFUNCTION("GOOGLEFINANCE(A114,""eps"")
"),"#N/A")</f>
        <v>#N/A</v>
      </c>
      <c r="M114" s="25">
        <f t="shared" ca="1" si="4"/>
        <v>0</v>
      </c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7"/>
      <c r="AA114" s="27"/>
      <c r="AB114" s="27"/>
      <c r="AC114" s="27"/>
    </row>
    <row r="115" spans="1:29" ht="15.75" customHeight="1" x14ac:dyDescent="0.25">
      <c r="A115" s="28"/>
      <c r="B115" s="17" t="str">
        <f ca="1">IFERROR(__xludf.DUMMYFUNCTION("googlefinance(A115)"),"#N/A")</f>
        <v>#N/A</v>
      </c>
      <c r="C115" s="18" t="e">
        <f t="shared" ca="1" si="0"/>
        <v>#VALUE!</v>
      </c>
      <c r="D115" s="19" t="str">
        <f ca="1">IFERROR(__xludf.DUMMYFUNCTION("GOOGLEFINANCE(A115,""closeyest"")"),"#N/A")</f>
        <v>#N/A</v>
      </c>
      <c r="E115" s="32"/>
      <c r="F115" s="21"/>
      <c r="G115" s="17">
        <f t="shared" si="1"/>
        <v>0</v>
      </c>
      <c r="H115" s="17">
        <f t="shared" ca="1" si="2"/>
        <v>0</v>
      </c>
      <c r="I115" s="22">
        <f t="shared" ca="1" si="3"/>
        <v>0</v>
      </c>
      <c r="J115" s="23" t="str">
        <f ca="1">IFERROR(__xludf.DUMMYFUNCTION("GOOGLEFINANCE(A115,""low52"")"),"#N/A")</f>
        <v>#N/A</v>
      </c>
      <c r="K115" s="24" t="str">
        <f ca="1">IFERROR(__xludf.DUMMYFUNCTION("GOOGLEFINANCE(A115,""HIGH52"")"),"#N/A")</f>
        <v>#N/A</v>
      </c>
      <c r="L115" s="25" t="str">
        <f ca="1">IFERROR(__xludf.DUMMYFUNCTION("GOOGLEFINANCE(A115,""eps"")
"),"#N/A")</f>
        <v>#N/A</v>
      </c>
      <c r="M115" s="25">
        <f t="shared" ca="1" si="4"/>
        <v>0</v>
      </c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7"/>
      <c r="AA115" s="27"/>
      <c r="AB115" s="27"/>
      <c r="AC115" s="27"/>
    </row>
    <row r="116" spans="1:29" ht="15.75" customHeight="1" x14ac:dyDescent="0.25">
      <c r="A116" s="28"/>
      <c r="B116" s="17" t="str">
        <f ca="1">IFERROR(__xludf.DUMMYFUNCTION("googlefinance(A116)"),"#N/A")</f>
        <v>#N/A</v>
      </c>
      <c r="C116" s="18" t="e">
        <f t="shared" ca="1" si="0"/>
        <v>#VALUE!</v>
      </c>
      <c r="D116" s="19" t="str">
        <f ca="1">IFERROR(__xludf.DUMMYFUNCTION("GOOGLEFINANCE(A116,""closeyest"")"),"#N/A")</f>
        <v>#N/A</v>
      </c>
      <c r="E116" s="32"/>
      <c r="F116" s="21"/>
      <c r="G116" s="17">
        <f t="shared" si="1"/>
        <v>0</v>
      </c>
      <c r="H116" s="17">
        <f t="shared" ca="1" si="2"/>
        <v>0</v>
      </c>
      <c r="I116" s="22">
        <f t="shared" ca="1" si="3"/>
        <v>0</v>
      </c>
      <c r="J116" s="23" t="str">
        <f ca="1">IFERROR(__xludf.DUMMYFUNCTION("GOOGLEFINANCE(A116,""low52"")"),"#N/A")</f>
        <v>#N/A</v>
      </c>
      <c r="K116" s="24" t="str">
        <f ca="1">IFERROR(__xludf.DUMMYFUNCTION("GOOGLEFINANCE(A116,""HIGH52"")"),"#N/A")</f>
        <v>#N/A</v>
      </c>
      <c r="L116" s="25" t="str">
        <f ca="1">IFERROR(__xludf.DUMMYFUNCTION("GOOGLEFINANCE(A116,""eps"")
"),"#N/A")</f>
        <v>#N/A</v>
      </c>
      <c r="M116" s="25">
        <f t="shared" ca="1" si="4"/>
        <v>0</v>
      </c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7"/>
      <c r="AA116" s="27"/>
      <c r="AB116" s="27"/>
      <c r="AC116" s="27"/>
    </row>
    <row r="117" spans="1:29" ht="15.75" customHeight="1" x14ac:dyDescent="0.25">
      <c r="A117" s="28"/>
      <c r="B117" s="17" t="str">
        <f ca="1">IFERROR(__xludf.DUMMYFUNCTION("googlefinance(A117)"),"#N/A")</f>
        <v>#N/A</v>
      </c>
      <c r="C117" s="18" t="e">
        <f t="shared" ca="1" si="0"/>
        <v>#VALUE!</v>
      </c>
      <c r="D117" s="19" t="str">
        <f ca="1">IFERROR(__xludf.DUMMYFUNCTION("GOOGLEFINANCE(A117,""closeyest"")"),"#N/A")</f>
        <v>#N/A</v>
      </c>
      <c r="E117" s="32"/>
      <c r="F117" s="21"/>
      <c r="G117" s="17">
        <f t="shared" si="1"/>
        <v>0</v>
      </c>
      <c r="H117" s="17">
        <f t="shared" ca="1" si="2"/>
        <v>0</v>
      </c>
      <c r="I117" s="22">
        <f t="shared" ca="1" si="3"/>
        <v>0</v>
      </c>
      <c r="J117" s="23" t="str">
        <f ca="1">IFERROR(__xludf.DUMMYFUNCTION("GOOGLEFINANCE(A117,""low52"")"),"#N/A")</f>
        <v>#N/A</v>
      </c>
      <c r="K117" s="24" t="str">
        <f ca="1">IFERROR(__xludf.DUMMYFUNCTION("GOOGLEFINANCE(A117,""HIGH52"")"),"#N/A")</f>
        <v>#N/A</v>
      </c>
      <c r="L117" s="25" t="str">
        <f ca="1">IFERROR(__xludf.DUMMYFUNCTION("GOOGLEFINANCE(A117,""eps"")
"),"#N/A")</f>
        <v>#N/A</v>
      </c>
      <c r="M117" s="25">
        <f t="shared" ca="1" si="4"/>
        <v>0</v>
      </c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7"/>
      <c r="AA117" s="27"/>
      <c r="AB117" s="27"/>
      <c r="AC117" s="27"/>
    </row>
    <row r="118" spans="1:29" ht="15.75" customHeight="1" x14ac:dyDescent="0.2">
      <c r="A118" s="35"/>
      <c r="B118" s="27"/>
      <c r="C118" s="27"/>
      <c r="D118" s="36"/>
      <c r="E118" s="37"/>
      <c r="F118" s="27"/>
      <c r="G118" s="27"/>
      <c r="H118" s="27"/>
      <c r="I118" s="38"/>
      <c r="J118" s="39"/>
      <c r="K118" s="40"/>
      <c r="L118" s="38"/>
      <c r="M118" s="41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7"/>
      <c r="AA118" s="27"/>
      <c r="AB118" s="27"/>
      <c r="AC118" s="27"/>
    </row>
    <row r="119" spans="1:29" ht="15.75" customHeight="1" x14ac:dyDescent="0.2">
      <c r="A119" s="35"/>
      <c r="B119" s="27"/>
      <c r="C119" s="27"/>
      <c r="D119" s="36"/>
      <c r="E119" s="37"/>
      <c r="F119" s="27"/>
      <c r="G119" s="27"/>
      <c r="H119" s="27"/>
      <c r="I119" s="38"/>
      <c r="J119" s="39"/>
      <c r="K119" s="40"/>
      <c r="L119" s="38"/>
      <c r="M119" s="41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7"/>
      <c r="AA119" s="27"/>
      <c r="AB119" s="27"/>
      <c r="AC119" s="27"/>
    </row>
    <row r="120" spans="1:29" ht="15.75" customHeight="1" x14ac:dyDescent="0.2">
      <c r="A120" s="35"/>
      <c r="B120" s="27"/>
      <c r="C120" s="27"/>
      <c r="D120" s="36"/>
      <c r="E120" s="37"/>
      <c r="F120" s="27"/>
      <c r="G120" s="27"/>
      <c r="H120" s="27"/>
      <c r="I120" s="38"/>
      <c r="J120" s="39"/>
      <c r="K120" s="40"/>
      <c r="L120" s="38"/>
      <c r="M120" s="41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7"/>
      <c r="AA120" s="27"/>
      <c r="AB120" s="27"/>
      <c r="AC120" s="27"/>
    </row>
    <row r="121" spans="1:29" ht="15.75" customHeight="1" x14ac:dyDescent="0.2">
      <c r="A121" s="35"/>
      <c r="B121" s="27"/>
      <c r="C121" s="27"/>
      <c r="D121" s="36"/>
      <c r="E121" s="37"/>
      <c r="F121" s="27"/>
      <c r="G121" s="27"/>
      <c r="H121" s="27"/>
      <c r="I121" s="38"/>
      <c r="J121" s="39"/>
      <c r="K121" s="40"/>
      <c r="L121" s="38"/>
      <c r="M121" s="41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7"/>
      <c r="AA121" s="27"/>
      <c r="AB121" s="27"/>
      <c r="AC121" s="27"/>
    </row>
    <row r="122" spans="1:29" ht="15.75" customHeight="1" x14ac:dyDescent="0.2">
      <c r="A122" s="35"/>
      <c r="B122" s="27"/>
      <c r="C122" s="27"/>
      <c r="D122" s="36"/>
      <c r="E122" s="37"/>
      <c r="F122" s="27"/>
      <c r="G122" s="27"/>
      <c r="H122" s="27"/>
      <c r="I122" s="38"/>
      <c r="J122" s="39"/>
      <c r="K122" s="40"/>
      <c r="L122" s="38"/>
      <c r="M122" s="41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7"/>
      <c r="AA122" s="27"/>
      <c r="AB122" s="27"/>
      <c r="AC122" s="27"/>
    </row>
    <row r="123" spans="1:29" ht="15.75" customHeight="1" x14ac:dyDescent="0.2">
      <c r="A123" s="35"/>
      <c r="B123" s="27"/>
      <c r="C123" s="27"/>
      <c r="D123" s="36"/>
      <c r="E123" s="37"/>
      <c r="F123" s="27"/>
      <c r="G123" s="27"/>
      <c r="H123" s="27"/>
      <c r="I123" s="38"/>
      <c r="J123" s="39"/>
      <c r="K123" s="40"/>
      <c r="L123" s="38"/>
      <c r="M123" s="41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7"/>
      <c r="AA123" s="27"/>
      <c r="AB123" s="27"/>
      <c r="AC123" s="27"/>
    </row>
    <row r="124" spans="1:29" ht="15.75" customHeight="1" x14ac:dyDescent="0.2">
      <c r="A124" s="35"/>
      <c r="B124" s="27"/>
      <c r="C124" s="27"/>
      <c r="D124" s="36"/>
      <c r="E124" s="37"/>
      <c r="F124" s="27"/>
      <c r="G124" s="27"/>
      <c r="H124" s="27"/>
      <c r="I124" s="38"/>
      <c r="J124" s="39"/>
      <c r="K124" s="40"/>
      <c r="L124" s="38"/>
      <c r="M124" s="41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7"/>
      <c r="AA124" s="27"/>
      <c r="AB124" s="27"/>
      <c r="AC124" s="27"/>
    </row>
    <row r="125" spans="1:29" ht="15.75" customHeight="1" x14ac:dyDescent="0.2">
      <c r="A125" s="35"/>
      <c r="B125" s="27"/>
      <c r="C125" s="27"/>
      <c r="D125" s="36"/>
      <c r="E125" s="37"/>
      <c r="F125" s="27"/>
      <c r="G125" s="27"/>
      <c r="H125" s="27"/>
      <c r="I125" s="38"/>
      <c r="J125" s="39"/>
      <c r="K125" s="40"/>
      <c r="L125" s="38"/>
      <c r="M125" s="41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7"/>
      <c r="AA125" s="27"/>
      <c r="AB125" s="27"/>
      <c r="AC125" s="27"/>
    </row>
    <row r="126" spans="1:29" ht="15.75" customHeight="1" x14ac:dyDescent="0.2">
      <c r="A126" s="35"/>
      <c r="B126" s="27"/>
      <c r="C126" s="27"/>
      <c r="D126" s="36"/>
      <c r="E126" s="37"/>
      <c r="F126" s="27"/>
      <c r="G126" s="27"/>
      <c r="H126" s="27"/>
      <c r="I126" s="38"/>
      <c r="J126" s="39"/>
      <c r="K126" s="40"/>
      <c r="L126" s="38"/>
      <c r="M126" s="41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7"/>
      <c r="AA126" s="27"/>
      <c r="AB126" s="27"/>
      <c r="AC126" s="27"/>
    </row>
    <row r="127" spans="1:29" ht="15.75" customHeight="1" x14ac:dyDescent="0.2">
      <c r="A127" s="35"/>
      <c r="B127" s="27"/>
      <c r="C127" s="27"/>
      <c r="D127" s="36"/>
      <c r="E127" s="37"/>
      <c r="F127" s="27"/>
      <c r="G127" s="27"/>
      <c r="H127" s="27"/>
      <c r="I127" s="38"/>
      <c r="J127" s="39"/>
      <c r="K127" s="40"/>
      <c r="L127" s="38"/>
      <c r="M127" s="41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7"/>
      <c r="AA127" s="27"/>
      <c r="AB127" s="27"/>
      <c r="AC127" s="27"/>
    </row>
    <row r="128" spans="1:29" ht="15.75" customHeight="1" x14ac:dyDescent="0.2">
      <c r="A128" s="35"/>
      <c r="B128" s="27"/>
      <c r="C128" s="27"/>
      <c r="D128" s="36"/>
      <c r="E128" s="37"/>
      <c r="F128" s="27"/>
      <c r="G128" s="27"/>
      <c r="H128" s="27"/>
      <c r="I128" s="38"/>
      <c r="J128" s="39"/>
      <c r="K128" s="40"/>
      <c r="L128" s="38"/>
      <c r="M128" s="41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7"/>
      <c r="AA128" s="27"/>
      <c r="AB128" s="27"/>
      <c r="AC128" s="27"/>
    </row>
    <row r="129" spans="1:29" ht="15.75" customHeight="1" x14ac:dyDescent="0.2">
      <c r="A129" s="35"/>
      <c r="B129" s="27"/>
      <c r="C129" s="27"/>
      <c r="D129" s="36"/>
      <c r="E129" s="37"/>
      <c r="F129" s="27"/>
      <c r="G129" s="27"/>
      <c r="H129" s="27"/>
      <c r="I129" s="38"/>
      <c r="J129" s="39"/>
      <c r="K129" s="40"/>
      <c r="L129" s="38"/>
      <c r="M129" s="41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7"/>
      <c r="AA129" s="27"/>
      <c r="AB129" s="27"/>
      <c r="AC129" s="27"/>
    </row>
    <row r="130" spans="1:29" ht="15.75" customHeight="1" x14ac:dyDescent="0.2">
      <c r="A130" s="35"/>
      <c r="B130" s="27"/>
      <c r="C130" s="27"/>
      <c r="D130" s="36"/>
      <c r="E130" s="37"/>
      <c r="F130" s="27"/>
      <c r="G130" s="27"/>
      <c r="H130" s="27"/>
      <c r="I130" s="38"/>
      <c r="J130" s="39"/>
      <c r="K130" s="40"/>
      <c r="L130" s="38"/>
      <c r="M130" s="41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7"/>
      <c r="AA130" s="27"/>
      <c r="AB130" s="27"/>
      <c r="AC130" s="27"/>
    </row>
    <row r="131" spans="1:29" ht="15.75" customHeight="1" x14ac:dyDescent="0.2">
      <c r="A131" s="35"/>
      <c r="B131" s="27"/>
      <c r="C131" s="27"/>
      <c r="D131" s="36"/>
      <c r="E131" s="37"/>
      <c r="F131" s="27"/>
      <c r="G131" s="27"/>
      <c r="H131" s="27"/>
      <c r="I131" s="38"/>
      <c r="J131" s="39"/>
      <c r="K131" s="40"/>
      <c r="L131" s="38"/>
      <c r="M131" s="41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7"/>
      <c r="AA131" s="27"/>
      <c r="AB131" s="27"/>
      <c r="AC131" s="27"/>
    </row>
    <row r="132" spans="1:29" ht="15.75" customHeight="1" x14ac:dyDescent="0.2">
      <c r="A132" s="35"/>
      <c r="B132" s="27"/>
      <c r="C132" s="27"/>
      <c r="D132" s="36"/>
      <c r="E132" s="37"/>
      <c r="F132" s="27"/>
      <c r="G132" s="27"/>
      <c r="H132" s="27"/>
      <c r="I132" s="38"/>
      <c r="J132" s="39"/>
      <c r="K132" s="40"/>
      <c r="L132" s="38"/>
      <c r="M132" s="41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7"/>
      <c r="AA132" s="27"/>
      <c r="AB132" s="27"/>
      <c r="AC132" s="27"/>
    </row>
    <row r="133" spans="1:29" ht="15.75" customHeight="1" x14ac:dyDescent="0.2">
      <c r="A133" s="35"/>
      <c r="B133" s="27"/>
      <c r="C133" s="27"/>
      <c r="D133" s="36"/>
      <c r="E133" s="37"/>
      <c r="F133" s="27"/>
      <c r="G133" s="27"/>
      <c r="H133" s="27"/>
      <c r="I133" s="38"/>
      <c r="J133" s="39"/>
      <c r="K133" s="40"/>
      <c r="L133" s="38"/>
      <c r="M133" s="41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7"/>
      <c r="AA133" s="27"/>
      <c r="AB133" s="27"/>
      <c r="AC133" s="27"/>
    </row>
    <row r="134" spans="1:29" ht="15.75" customHeight="1" x14ac:dyDescent="0.2">
      <c r="A134" s="35"/>
      <c r="B134" s="27"/>
      <c r="C134" s="27"/>
      <c r="D134" s="36"/>
      <c r="E134" s="37"/>
      <c r="F134" s="27"/>
      <c r="G134" s="27"/>
      <c r="H134" s="27"/>
      <c r="I134" s="38"/>
      <c r="J134" s="39"/>
      <c r="K134" s="40"/>
      <c r="L134" s="38"/>
      <c r="M134" s="41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7"/>
      <c r="AA134" s="27"/>
      <c r="AB134" s="27"/>
      <c r="AC134" s="27"/>
    </row>
    <row r="135" spans="1:29" ht="15.75" customHeight="1" x14ac:dyDescent="0.2">
      <c r="A135" s="35"/>
      <c r="B135" s="27"/>
      <c r="C135" s="27"/>
      <c r="D135" s="36"/>
      <c r="E135" s="37"/>
      <c r="F135" s="27"/>
      <c r="G135" s="27"/>
      <c r="H135" s="27"/>
      <c r="I135" s="38"/>
      <c r="J135" s="39"/>
      <c r="K135" s="40"/>
      <c r="L135" s="38"/>
      <c r="M135" s="41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7"/>
      <c r="AA135" s="27"/>
      <c r="AB135" s="27"/>
      <c r="AC135" s="27"/>
    </row>
    <row r="136" spans="1:29" ht="15.75" customHeight="1" x14ac:dyDescent="0.2">
      <c r="A136" s="35"/>
      <c r="B136" s="27"/>
      <c r="C136" s="27"/>
      <c r="D136" s="36"/>
      <c r="E136" s="37"/>
      <c r="F136" s="27"/>
      <c r="G136" s="27"/>
      <c r="H136" s="27"/>
      <c r="I136" s="38"/>
      <c r="J136" s="39"/>
      <c r="K136" s="40"/>
      <c r="L136" s="38"/>
      <c r="M136" s="41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7"/>
      <c r="AA136" s="27"/>
      <c r="AB136" s="27"/>
      <c r="AC136" s="27"/>
    </row>
    <row r="137" spans="1:29" ht="15.75" customHeight="1" x14ac:dyDescent="0.2">
      <c r="A137" s="35"/>
      <c r="B137" s="27"/>
      <c r="C137" s="27"/>
      <c r="D137" s="36"/>
      <c r="E137" s="37"/>
      <c r="F137" s="27"/>
      <c r="G137" s="27"/>
      <c r="H137" s="27"/>
      <c r="I137" s="38"/>
      <c r="J137" s="39"/>
      <c r="K137" s="40"/>
      <c r="L137" s="38"/>
      <c r="M137" s="41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7"/>
      <c r="AA137" s="27"/>
      <c r="AB137" s="27"/>
      <c r="AC137" s="27"/>
    </row>
    <row r="138" spans="1:29" ht="15.75" customHeight="1" x14ac:dyDescent="0.2">
      <c r="A138" s="35"/>
      <c r="B138" s="27"/>
      <c r="C138" s="27"/>
      <c r="D138" s="36"/>
      <c r="E138" s="37"/>
      <c r="F138" s="27"/>
      <c r="G138" s="27"/>
      <c r="H138" s="27"/>
      <c r="I138" s="38"/>
      <c r="J138" s="39"/>
      <c r="K138" s="40"/>
      <c r="L138" s="38"/>
      <c r="M138" s="41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7"/>
      <c r="AA138" s="27"/>
      <c r="AB138" s="27"/>
      <c r="AC138" s="27"/>
    </row>
    <row r="139" spans="1:29" ht="15.75" customHeight="1" x14ac:dyDescent="0.2">
      <c r="A139" s="35"/>
      <c r="B139" s="27"/>
      <c r="C139" s="27"/>
      <c r="D139" s="36"/>
      <c r="E139" s="37"/>
      <c r="F139" s="27"/>
      <c r="G139" s="27"/>
      <c r="H139" s="27"/>
      <c r="I139" s="38"/>
      <c r="J139" s="39"/>
      <c r="K139" s="40"/>
      <c r="L139" s="38"/>
      <c r="M139" s="41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7"/>
      <c r="AA139" s="27"/>
      <c r="AB139" s="27"/>
      <c r="AC139" s="27"/>
    </row>
    <row r="140" spans="1:29" ht="15.75" customHeight="1" x14ac:dyDescent="0.2">
      <c r="A140" s="35"/>
      <c r="B140" s="27"/>
      <c r="C140" s="27"/>
      <c r="D140" s="36"/>
      <c r="E140" s="37"/>
      <c r="F140" s="27"/>
      <c r="G140" s="27"/>
      <c r="H140" s="27"/>
      <c r="I140" s="38"/>
      <c r="J140" s="39"/>
      <c r="K140" s="40"/>
      <c r="L140" s="38"/>
      <c r="M140" s="41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7"/>
      <c r="AA140" s="27"/>
      <c r="AB140" s="27"/>
      <c r="AC140" s="27"/>
    </row>
    <row r="141" spans="1:29" ht="15.75" customHeight="1" x14ac:dyDescent="0.2">
      <c r="A141" s="35"/>
      <c r="B141" s="27"/>
      <c r="C141" s="27"/>
      <c r="D141" s="36"/>
      <c r="E141" s="37"/>
      <c r="F141" s="27"/>
      <c r="G141" s="27"/>
      <c r="H141" s="27"/>
      <c r="I141" s="38"/>
      <c r="J141" s="39"/>
      <c r="K141" s="40"/>
      <c r="L141" s="38"/>
      <c r="M141" s="41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7"/>
      <c r="AA141" s="27"/>
      <c r="AB141" s="27"/>
      <c r="AC141" s="27"/>
    </row>
    <row r="142" spans="1:29" ht="15.75" customHeight="1" x14ac:dyDescent="0.2">
      <c r="A142" s="35"/>
      <c r="B142" s="27"/>
      <c r="C142" s="27"/>
      <c r="D142" s="36"/>
      <c r="E142" s="37"/>
      <c r="F142" s="27"/>
      <c r="G142" s="27"/>
      <c r="H142" s="27"/>
      <c r="I142" s="38"/>
      <c r="J142" s="39"/>
      <c r="K142" s="40"/>
      <c r="L142" s="38"/>
      <c r="M142" s="41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7"/>
      <c r="AA142" s="27"/>
      <c r="AB142" s="27"/>
      <c r="AC142" s="27"/>
    </row>
    <row r="143" spans="1:29" ht="15.75" customHeight="1" x14ac:dyDescent="0.2">
      <c r="A143" s="35"/>
      <c r="B143" s="27"/>
      <c r="C143" s="27"/>
      <c r="D143" s="36"/>
      <c r="E143" s="37"/>
      <c r="F143" s="27"/>
      <c r="G143" s="27"/>
      <c r="H143" s="27"/>
      <c r="I143" s="38"/>
      <c r="J143" s="39"/>
      <c r="K143" s="40"/>
      <c r="L143" s="38"/>
      <c r="M143" s="41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7"/>
      <c r="AA143" s="27"/>
      <c r="AB143" s="27"/>
      <c r="AC143" s="27"/>
    </row>
    <row r="144" spans="1:29" ht="15.75" customHeight="1" x14ac:dyDescent="0.2">
      <c r="A144" s="35"/>
      <c r="B144" s="27"/>
      <c r="C144" s="27"/>
      <c r="D144" s="36"/>
      <c r="E144" s="37"/>
      <c r="F144" s="27"/>
      <c r="G144" s="27"/>
      <c r="H144" s="27"/>
      <c r="I144" s="38"/>
      <c r="J144" s="39"/>
      <c r="K144" s="40"/>
      <c r="L144" s="38"/>
      <c r="M144" s="41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7"/>
      <c r="AA144" s="27"/>
      <c r="AB144" s="27"/>
      <c r="AC144" s="27"/>
    </row>
    <row r="145" spans="1:29" ht="15.75" customHeight="1" x14ac:dyDescent="0.2">
      <c r="A145" s="35"/>
      <c r="B145" s="27"/>
      <c r="C145" s="27"/>
      <c r="D145" s="36"/>
      <c r="E145" s="37"/>
      <c r="F145" s="27"/>
      <c r="G145" s="27"/>
      <c r="H145" s="27"/>
      <c r="I145" s="38"/>
      <c r="J145" s="39"/>
      <c r="K145" s="40"/>
      <c r="L145" s="38"/>
      <c r="M145" s="41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7"/>
      <c r="AA145" s="27"/>
      <c r="AB145" s="27"/>
      <c r="AC145" s="27"/>
    </row>
    <row r="146" spans="1:29" ht="15.75" customHeight="1" x14ac:dyDescent="0.2">
      <c r="A146" s="35"/>
      <c r="B146" s="27"/>
      <c r="C146" s="27"/>
      <c r="D146" s="36"/>
      <c r="E146" s="37"/>
      <c r="F146" s="27"/>
      <c r="G146" s="27"/>
      <c r="H146" s="27"/>
      <c r="I146" s="38"/>
      <c r="J146" s="39"/>
      <c r="K146" s="40"/>
      <c r="L146" s="38"/>
      <c r="M146" s="41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7"/>
      <c r="AA146" s="27"/>
      <c r="AB146" s="27"/>
      <c r="AC146" s="27"/>
    </row>
    <row r="147" spans="1:29" ht="15.75" customHeight="1" x14ac:dyDescent="0.2">
      <c r="A147" s="35"/>
      <c r="B147" s="27"/>
      <c r="C147" s="27"/>
      <c r="D147" s="36"/>
      <c r="E147" s="37"/>
      <c r="F147" s="27"/>
      <c r="G147" s="27"/>
      <c r="H147" s="27"/>
      <c r="I147" s="38"/>
      <c r="J147" s="39"/>
      <c r="K147" s="40"/>
      <c r="L147" s="38"/>
      <c r="M147" s="41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7"/>
      <c r="AA147" s="27"/>
      <c r="AB147" s="27"/>
      <c r="AC147" s="27"/>
    </row>
    <row r="148" spans="1:29" ht="15.75" customHeight="1" x14ac:dyDescent="0.2">
      <c r="A148" s="35"/>
      <c r="B148" s="27"/>
      <c r="C148" s="27"/>
      <c r="D148" s="36"/>
      <c r="E148" s="37"/>
      <c r="F148" s="27"/>
      <c r="G148" s="27"/>
      <c r="H148" s="27"/>
      <c r="I148" s="38"/>
      <c r="J148" s="39"/>
      <c r="K148" s="40"/>
      <c r="L148" s="38"/>
      <c r="M148" s="41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7"/>
      <c r="AA148" s="27"/>
      <c r="AB148" s="27"/>
      <c r="AC148" s="27"/>
    </row>
    <row r="149" spans="1:29" ht="15.75" customHeight="1" x14ac:dyDescent="0.2">
      <c r="A149" s="35"/>
      <c r="B149" s="27"/>
      <c r="C149" s="27"/>
      <c r="D149" s="36"/>
      <c r="E149" s="37"/>
      <c r="F149" s="27"/>
      <c r="G149" s="27"/>
      <c r="H149" s="27"/>
      <c r="I149" s="38"/>
      <c r="J149" s="39"/>
      <c r="K149" s="40"/>
      <c r="L149" s="38"/>
      <c r="M149" s="41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7"/>
      <c r="AA149" s="27"/>
      <c r="AB149" s="27"/>
      <c r="AC149" s="27"/>
    </row>
    <row r="150" spans="1:29" ht="15.75" customHeight="1" x14ac:dyDescent="0.2">
      <c r="A150" s="35"/>
      <c r="B150" s="27"/>
      <c r="C150" s="27"/>
      <c r="D150" s="36"/>
      <c r="E150" s="37"/>
      <c r="F150" s="27"/>
      <c r="G150" s="27"/>
      <c r="H150" s="27"/>
      <c r="I150" s="38"/>
      <c r="J150" s="39"/>
      <c r="K150" s="40"/>
      <c r="L150" s="38"/>
      <c r="M150" s="41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7"/>
      <c r="AA150" s="27"/>
      <c r="AB150" s="27"/>
      <c r="AC150" s="27"/>
    </row>
    <row r="151" spans="1:29" ht="15.75" customHeight="1" x14ac:dyDescent="0.2">
      <c r="A151" s="35"/>
      <c r="B151" s="27"/>
      <c r="C151" s="27"/>
      <c r="D151" s="36"/>
      <c r="E151" s="37"/>
      <c r="F151" s="27"/>
      <c r="G151" s="27"/>
      <c r="H151" s="27"/>
      <c r="I151" s="38"/>
      <c r="J151" s="39"/>
      <c r="K151" s="40"/>
      <c r="L151" s="38"/>
      <c r="M151" s="41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7"/>
      <c r="AA151" s="27"/>
      <c r="AB151" s="27"/>
      <c r="AC151" s="27"/>
    </row>
    <row r="152" spans="1:29" ht="15.75" customHeight="1" x14ac:dyDescent="0.2">
      <c r="A152" s="35"/>
      <c r="B152" s="27"/>
      <c r="C152" s="27"/>
      <c r="D152" s="36"/>
      <c r="E152" s="37"/>
      <c r="F152" s="27"/>
      <c r="G152" s="27"/>
      <c r="H152" s="27"/>
      <c r="I152" s="38"/>
      <c r="J152" s="39"/>
      <c r="K152" s="40"/>
      <c r="L152" s="38"/>
      <c r="M152" s="41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7"/>
      <c r="AA152" s="27"/>
      <c r="AB152" s="27"/>
      <c r="AC152" s="27"/>
    </row>
    <row r="153" spans="1:29" ht="15.75" customHeight="1" x14ac:dyDescent="0.2">
      <c r="A153" s="35"/>
      <c r="B153" s="27"/>
      <c r="C153" s="27"/>
      <c r="D153" s="36"/>
      <c r="E153" s="37"/>
      <c r="F153" s="27"/>
      <c r="G153" s="27"/>
      <c r="H153" s="27"/>
      <c r="I153" s="38"/>
      <c r="J153" s="39"/>
      <c r="K153" s="40"/>
      <c r="L153" s="38"/>
      <c r="M153" s="41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7"/>
      <c r="AA153" s="27"/>
      <c r="AB153" s="27"/>
      <c r="AC153" s="27"/>
    </row>
    <row r="154" spans="1:29" ht="15.75" customHeight="1" x14ac:dyDescent="0.2">
      <c r="A154" s="35"/>
      <c r="B154" s="27"/>
      <c r="C154" s="27"/>
      <c r="D154" s="36"/>
      <c r="E154" s="37"/>
      <c r="F154" s="27"/>
      <c r="G154" s="27"/>
      <c r="H154" s="27"/>
      <c r="I154" s="38"/>
      <c r="J154" s="39"/>
      <c r="K154" s="40"/>
      <c r="L154" s="38"/>
      <c r="M154" s="41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7"/>
      <c r="AA154" s="27"/>
      <c r="AB154" s="27"/>
      <c r="AC154" s="27"/>
    </row>
    <row r="155" spans="1:29" ht="15.75" customHeight="1" x14ac:dyDescent="0.2">
      <c r="A155" s="35"/>
      <c r="B155" s="27"/>
      <c r="C155" s="27"/>
      <c r="D155" s="36"/>
      <c r="E155" s="37"/>
      <c r="F155" s="27"/>
      <c r="G155" s="27"/>
      <c r="H155" s="27"/>
      <c r="I155" s="38"/>
      <c r="J155" s="39"/>
      <c r="K155" s="40"/>
      <c r="L155" s="38"/>
      <c r="M155" s="41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7"/>
      <c r="AA155" s="27"/>
      <c r="AB155" s="27"/>
      <c r="AC155" s="27"/>
    </row>
    <row r="156" spans="1:29" ht="15.75" customHeight="1" x14ac:dyDescent="0.2">
      <c r="A156" s="35"/>
      <c r="B156" s="27"/>
      <c r="C156" s="27"/>
      <c r="D156" s="36"/>
      <c r="E156" s="37"/>
      <c r="F156" s="27"/>
      <c r="G156" s="27"/>
      <c r="H156" s="27"/>
      <c r="I156" s="38"/>
      <c r="J156" s="39"/>
      <c r="K156" s="40"/>
      <c r="L156" s="38"/>
      <c r="M156" s="41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7"/>
      <c r="AA156" s="27"/>
      <c r="AB156" s="27"/>
      <c r="AC156" s="27"/>
    </row>
    <row r="157" spans="1:29" ht="15.75" customHeight="1" x14ac:dyDescent="0.2">
      <c r="A157" s="35"/>
      <c r="B157" s="27"/>
      <c r="C157" s="27"/>
      <c r="D157" s="36"/>
      <c r="E157" s="37"/>
      <c r="F157" s="27"/>
      <c r="G157" s="27"/>
      <c r="H157" s="27"/>
      <c r="I157" s="38"/>
      <c r="J157" s="39"/>
      <c r="K157" s="40"/>
      <c r="L157" s="38"/>
      <c r="M157" s="41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7"/>
      <c r="AA157" s="27"/>
      <c r="AB157" s="27"/>
      <c r="AC157" s="27"/>
    </row>
    <row r="158" spans="1:29" ht="15.75" customHeight="1" x14ac:dyDescent="0.2">
      <c r="A158" s="35"/>
      <c r="B158" s="27"/>
      <c r="C158" s="27"/>
      <c r="D158" s="36"/>
      <c r="E158" s="37"/>
      <c r="F158" s="27"/>
      <c r="G158" s="27"/>
      <c r="H158" s="27"/>
      <c r="I158" s="38"/>
      <c r="J158" s="39"/>
      <c r="K158" s="40"/>
      <c r="L158" s="38"/>
      <c r="M158" s="41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7"/>
      <c r="AA158" s="27"/>
      <c r="AB158" s="27"/>
      <c r="AC158" s="27"/>
    </row>
    <row r="159" spans="1:29" ht="15.75" customHeight="1" x14ac:dyDescent="0.2">
      <c r="A159" s="35"/>
      <c r="B159" s="27"/>
      <c r="C159" s="27"/>
      <c r="D159" s="36"/>
      <c r="E159" s="37"/>
      <c r="F159" s="27"/>
      <c r="G159" s="27"/>
      <c r="H159" s="27"/>
      <c r="I159" s="38"/>
      <c r="J159" s="39"/>
      <c r="K159" s="40"/>
      <c r="L159" s="38"/>
      <c r="M159" s="41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7"/>
      <c r="AA159" s="27"/>
      <c r="AB159" s="27"/>
      <c r="AC159" s="27"/>
    </row>
    <row r="160" spans="1:29" ht="15.75" customHeight="1" x14ac:dyDescent="0.2">
      <c r="A160" s="35"/>
      <c r="B160" s="27"/>
      <c r="C160" s="27"/>
      <c r="D160" s="36"/>
      <c r="E160" s="37"/>
      <c r="F160" s="27"/>
      <c r="G160" s="27"/>
      <c r="H160" s="27"/>
      <c r="I160" s="38"/>
      <c r="J160" s="39"/>
      <c r="K160" s="40"/>
      <c r="L160" s="38"/>
      <c r="M160" s="41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7"/>
      <c r="AA160" s="27"/>
      <c r="AB160" s="27"/>
      <c r="AC160" s="27"/>
    </row>
    <row r="161" spans="1:29" ht="15.75" customHeight="1" x14ac:dyDescent="0.2">
      <c r="A161" s="35"/>
      <c r="B161" s="27"/>
      <c r="C161" s="27"/>
      <c r="D161" s="36"/>
      <c r="E161" s="37"/>
      <c r="F161" s="27"/>
      <c r="G161" s="27"/>
      <c r="H161" s="27"/>
      <c r="I161" s="38"/>
      <c r="J161" s="39"/>
      <c r="K161" s="40"/>
      <c r="L161" s="38"/>
      <c r="M161" s="41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7"/>
      <c r="AA161" s="27"/>
      <c r="AB161" s="27"/>
      <c r="AC161" s="27"/>
    </row>
    <row r="162" spans="1:29" ht="15.75" customHeight="1" x14ac:dyDescent="0.2">
      <c r="A162" s="35"/>
      <c r="B162" s="27"/>
      <c r="C162" s="27"/>
      <c r="D162" s="36"/>
      <c r="E162" s="37"/>
      <c r="F162" s="27"/>
      <c r="G162" s="27"/>
      <c r="H162" s="27"/>
      <c r="I162" s="38"/>
      <c r="J162" s="39"/>
      <c r="K162" s="40"/>
      <c r="L162" s="38"/>
      <c r="M162" s="41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7"/>
      <c r="AA162" s="27"/>
      <c r="AB162" s="27"/>
      <c r="AC162" s="27"/>
    </row>
    <row r="163" spans="1:29" ht="15.75" customHeight="1" x14ac:dyDescent="0.2">
      <c r="A163" s="35"/>
      <c r="B163" s="27"/>
      <c r="C163" s="27"/>
      <c r="D163" s="36"/>
      <c r="E163" s="37"/>
      <c r="F163" s="27"/>
      <c r="G163" s="27"/>
      <c r="H163" s="27"/>
      <c r="I163" s="38"/>
      <c r="J163" s="39"/>
      <c r="K163" s="40"/>
      <c r="L163" s="38"/>
      <c r="M163" s="41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7"/>
      <c r="AA163" s="27"/>
      <c r="AB163" s="27"/>
      <c r="AC163" s="27"/>
    </row>
    <row r="164" spans="1:29" ht="15.75" customHeight="1" x14ac:dyDescent="0.2">
      <c r="A164" s="35"/>
      <c r="B164" s="27"/>
      <c r="C164" s="27"/>
      <c r="D164" s="36"/>
      <c r="E164" s="37"/>
      <c r="F164" s="27"/>
      <c r="G164" s="27"/>
      <c r="H164" s="27"/>
      <c r="I164" s="38"/>
      <c r="J164" s="39"/>
      <c r="K164" s="40"/>
      <c r="L164" s="38"/>
      <c r="M164" s="41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7"/>
      <c r="AA164" s="27"/>
      <c r="AB164" s="27"/>
      <c r="AC164" s="27"/>
    </row>
    <row r="165" spans="1:29" ht="15.75" customHeight="1" x14ac:dyDescent="0.2">
      <c r="A165" s="35"/>
      <c r="B165" s="27"/>
      <c r="C165" s="27"/>
      <c r="D165" s="36"/>
      <c r="E165" s="37"/>
      <c r="F165" s="27"/>
      <c r="G165" s="27"/>
      <c r="H165" s="27"/>
      <c r="I165" s="38"/>
      <c r="J165" s="39"/>
      <c r="K165" s="40"/>
      <c r="L165" s="38"/>
      <c r="M165" s="41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7"/>
      <c r="AA165" s="27"/>
      <c r="AB165" s="27"/>
      <c r="AC165" s="27"/>
    </row>
    <row r="166" spans="1:29" ht="15.75" customHeight="1" x14ac:dyDescent="0.2">
      <c r="A166" s="35"/>
      <c r="B166" s="27"/>
      <c r="C166" s="27"/>
      <c r="D166" s="36"/>
      <c r="E166" s="37"/>
      <c r="F166" s="27"/>
      <c r="G166" s="27"/>
      <c r="H166" s="27"/>
      <c r="I166" s="38"/>
      <c r="J166" s="39"/>
      <c r="K166" s="40"/>
      <c r="L166" s="38"/>
      <c r="M166" s="41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7"/>
      <c r="AA166" s="27"/>
      <c r="AB166" s="27"/>
      <c r="AC166" s="27"/>
    </row>
    <row r="167" spans="1:29" ht="15.75" customHeight="1" x14ac:dyDescent="0.2">
      <c r="A167" s="35"/>
      <c r="B167" s="27"/>
      <c r="C167" s="27"/>
      <c r="D167" s="36"/>
      <c r="E167" s="37"/>
      <c r="F167" s="27"/>
      <c r="G167" s="27"/>
      <c r="H167" s="27"/>
      <c r="I167" s="38"/>
      <c r="J167" s="39"/>
      <c r="K167" s="40"/>
      <c r="L167" s="38"/>
      <c r="M167" s="41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7"/>
      <c r="AA167" s="27"/>
      <c r="AB167" s="27"/>
      <c r="AC167" s="27"/>
    </row>
    <row r="168" spans="1:29" ht="15.75" customHeight="1" x14ac:dyDescent="0.2">
      <c r="A168" s="35"/>
      <c r="B168" s="27"/>
      <c r="C168" s="27"/>
      <c r="D168" s="36"/>
      <c r="E168" s="37"/>
      <c r="F168" s="27"/>
      <c r="G168" s="27"/>
      <c r="H168" s="27"/>
      <c r="I168" s="38"/>
      <c r="J168" s="39"/>
      <c r="K168" s="40"/>
      <c r="L168" s="38"/>
      <c r="M168" s="41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7"/>
      <c r="AA168" s="27"/>
      <c r="AB168" s="27"/>
      <c r="AC168" s="27"/>
    </row>
    <row r="169" spans="1:29" ht="15.75" customHeight="1" x14ac:dyDescent="0.2">
      <c r="A169" s="35"/>
      <c r="B169" s="27"/>
      <c r="C169" s="27"/>
      <c r="D169" s="36"/>
      <c r="E169" s="37"/>
      <c r="F169" s="27"/>
      <c r="G169" s="27"/>
      <c r="H169" s="27"/>
      <c r="I169" s="38"/>
      <c r="J169" s="39"/>
      <c r="K169" s="40"/>
      <c r="L169" s="38"/>
      <c r="M169" s="41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7"/>
      <c r="AA169" s="27"/>
      <c r="AB169" s="27"/>
      <c r="AC169" s="27"/>
    </row>
    <row r="170" spans="1:29" ht="15.75" customHeight="1" x14ac:dyDescent="0.2">
      <c r="A170" s="35"/>
      <c r="B170" s="27"/>
      <c r="C170" s="27"/>
      <c r="D170" s="36"/>
      <c r="E170" s="37"/>
      <c r="F170" s="27"/>
      <c r="G170" s="27"/>
      <c r="H170" s="27"/>
      <c r="I170" s="38"/>
      <c r="J170" s="39"/>
      <c r="K170" s="40"/>
      <c r="L170" s="38"/>
      <c r="M170" s="41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7"/>
      <c r="AA170" s="27"/>
      <c r="AB170" s="27"/>
      <c r="AC170" s="27"/>
    </row>
    <row r="171" spans="1:29" ht="15.75" customHeight="1" x14ac:dyDescent="0.2">
      <c r="A171" s="35"/>
      <c r="B171" s="27"/>
      <c r="C171" s="27"/>
      <c r="D171" s="36"/>
      <c r="E171" s="37"/>
      <c r="F171" s="27"/>
      <c r="G171" s="27"/>
      <c r="H171" s="27"/>
      <c r="I171" s="38"/>
      <c r="J171" s="39"/>
      <c r="K171" s="40"/>
      <c r="L171" s="38"/>
      <c r="M171" s="41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7"/>
      <c r="AA171" s="27"/>
      <c r="AB171" s="27"/>
      <c r="AC171" s="27"/>
    </row>
    <row r="172" spans="1:29" ht="15.75" customHeight="1" x14ac:dyDescent="0.2">
      <c r="A172" s="35"/>
      <c r="B172" s="27"/>
      <c r="C172" s="27"/>
      <c r="D172" s="36"/>
      <c r="E172" s="37"/>
      <c r="F172" s="27"/>
      <c r="G172" s="27"/>
      <c r="H172" s="27"/>
      <c r="I172" s="38"/>
      <c r="J172" s="39"/>
      <c r="K172" s="40"/>
      <c r="L172" s="38"/>
      <c r="M172" s="41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7"/>
      <c r="AA172" s="27"/>
      <c r="AB172" s="27"/>
      <c r="AC172" s="27"/>
    </row>
    <row r="173" spans="1:29" ht="15.75" customHeight="1" x14ac:dyDescent="0.2">
      <c r="A173" s="35"/>
      <c r="B173" s="27"/>
      <c r="C173" s="27"/>
      <c r="D173" s="36"/>
      <c r="E173" s="37"/>
      <c r="F173" s="27"/>
      <c r="G173" s="27"/>
      <c r="H173" s="27"/>
      <c r="I173" s="38"/>
      <c r="J173" s="39"/>
      <c r="K173" s="40"/>
      <c r="L173" s="38"/>
      <c r="M173" s="41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7"/>
      <c r="AA173" s="27"/>
      <c r="AB173" s="27"/>
      <c r="AC173" s="27"/>
    </row>
    <row r="174" spans="1:29" ht="15.75" customHeight="1" x14ac:dyDescent="0.2">
      <c r="A174" s="35"/>
      <c r="B174" s="27"/>
      <c r="C174" s="27"/>
      <c r="D174" s="36"/>
      <c r="E174" s="37"/>
      <c r="F174" s="27"/>
      <c r="G174" s="27"/>
      <c r="H174" s="27"/>
      <c r="I174" s="38"/>
      <c r="J174" s="39"/>
      <c r="K174" s="40"/>
      <c r="L174" s="38"/>
      <c r="M174" s="41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7"/>
      <c r="AA174" s="27"/>
      <c r="AB174" s="27"/>
      <c r="AC174" s="27"/>
    </row>
    <row r="175" spans="1:29" ht="15.75" customHeight="1" x14ac:dyDescent="0.2">
      <c r="A175" s="35"/>
      <c r="B175" s="27"/>
      <c r="C175" s="27"/>
      <c r="D175" s="36"/>
      <c r="E175" s="37"/>
      <c r="F175" s="27"/>
      <c r="G175" s="27"/>
      <c r="H175" s="27"/>
      <c r="I175" s="38"/>
      <c r="J175" s="39"/>
      <c r="K175" s="40"/>
      <c r="L175" s="38"/>
      <c r="M175" s="41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7"/>
      <c r="AA175" s="27"/>
      <c r="AB175" s="27"/>
      <c r="AC175" s="27"/>
    </row>
    <row r="176" spans="1:29" ht="15.75" customHeight="1" x14ac:dyDescent="0.2">
      <c r="A176" s="35"/>
      <c r="B176" s="27"/>
      <c r="C176" s="27"/>
      <c r="D176" s="36"/>
      <c r="E176" s="37"/>
      <c r="F176" s="27"/>
      <c r="G176" s="27"/>
      <c r="H176" s="27"/>
      <c r="I176" s="38"/>
      <c r="J176" s="39"/>
      <c r="K176" s="40"/>
      <c r="L176" s="38"/>
      <c r="M176" s="41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7"/>
      <c r="AA176" s="27"/>
      <c r="AB176" s="27"/>
      <c r="AC176" s="27"/>
    </row>
    <row r="177" spans="1:29" ht="15.75" customHeight="1" x14ac:dyDescent="0.2">
      <c r="A177" s="35"/>
      <c r="B177" s="27"/>
      <c r="C177" s="27"/>
      <c r="D177" s="36"/>
      <c r="E177" s="37"/>
      <c r="F177" s="27"/>
      <c r="G177" s="27"/>
      <c r="H177" s="27"/>
      <c r="I177" s="38"/>
      <c r="J177" s="39"/>
      <c r="K177" s="40"/>
      <c r="L177" s="38"/>
      <c r="M177" s="41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7"/>
      <c r="AA177" s="27"/>
      <c r="AB177" s="27"/>
      <c r="AC177" s="27"/>
    </row>
    <row r="178" spans="1:29" ht="15.75" customHeight="1" x14ac:dyDescent="0.2">
      <c r="A178" s="35"/>
      <c r="B178" s="27"/>
      <c r="C178" s="27"/>
      <c r="D178" s="36"/>
      <c r="E178" s="37"/>
      <c r="F178" s="27"/>
      <c r="G178" s="27"/>
      <c r="H178" s="27"/>
      <c r="I178" s="38"/>
      <c r="J178" s="39"/>
      <c r="K178" s="40"/>
      <c r="L178" s="38"/>
      <c r="M178" s="41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7"/>
      <c r="AA178" s="27"/>
      <c r="AB178" s="27"/>
      <c r="AC178" s="27"/>
    </row>
    <row r="179" spans="1:29" ht="15.75" customHeight="1" x14ac:dyDescent="0.2">
      <c r="A179" s="35"/>
      <c r="B179" s="27"/>
      <c r="C179" s="27"/>
      <c r="D179" s="36"/>
      <c r="E179" s="37"/>
      <c r="F179" s="27"/>
      <c r="G179" s="27"/>
      <c r="H179" s="27"/>
      <c r="I179" s="38"/>
      <c r="J179" s="39"/>
      <c r="K179" s="40"/>
      <c r="L179" s="38"/>
      <c r="M179" s="41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7"/>
      <c r="AA179" s="27"/>
      <c r="AB179" s="27"/>
      <c r="AC179" s="27"/>
    </row>
    <row r="180" spans="1:29" ht="15.75" customHeight="1" x14ac:dyDescent="0.2">
      <c r="A180" s="35"/>
      <c r="B180" s="27"/>
      <c r="C180" s="27"/>
      <c r="D180" s="36"/>
      <c r="E180" s="37"/>
      <c r="F180" s="27"/>
      <c r="G180" s="27"/>
      <c r="H180" s="27"/>
      <c r="I180" s="38"/>
      <c r="J180" s="39"/>
      <c r="K180" s="40"/>
      <c r="L180" s="38"/>
      <c r="M180" s="41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7"/>
      <c r="AA180" s="27"/>
      <c r="AB180" s="27"/>
      <c r="AC180" s="27"/>
    </row>
    <row r="181" spans="1:29" ht="15.75" customHeight="1" x14ac:dyDescent="0.2">
      <c r="A181" s="35"/>
      <c r="B181" s="27"/>
      <c r="C181" s="27"/>
      <c r="D181" s="36"/>
      <c r="E181" s="37"/>
      <c r="F181" s="27"/>
      <c r="G181" s="27"/>
      <c r="H181" s="27"/>
      <c r="I181" s="38"/>
      <c r="J181" s="39"/>
      <c r="K181" s="40"/>
      <c r="L181" s="38"/>
      <c r="M181" s="41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7"/>
      <c r="AA181" s="27"/>
      <c r="AB181" s="27"/>
      <c r="AC181" s="27"/>
    </row>
    <row r="182" spans="1:29" ht="15.75" customHeight="1" x14ac:dyDescent="0.2">
      <c r="A182" s="35"/>
      <c r="B182" s="27"/>
      <c r="C182" s="27"/>
      <c r="D182" s="36"/>
      <c r="E182" s="37"/>
      <c r="F182" s="27"/>
      <c r="G182" s="27"/>
      <c r="H182" s="27"/>
      <c r="I182" s="38"/>
      <c r="J182" s="39"/>
      <c r="K182" s="40"/>
      <c r="L182" s="38"/>
      <c r="M182" s="41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7"/>
      <c r="AA182" s="27"/>
      <c r="AB182" s="27"/>
      <c r="AC182" s="27"/>
    </row>
    <row r="183" spans="1:29" ht="15.75" customHeight="1" x14ac:dyDescent="0.2">
      <c r="A183" s="35"/>
      <c r="B183" s="27"/>
      <c r="C183" s="27"/>
      <c r="D183" s="36"/>
      <c r="E183" s="37"/>
      <c r="F183" s="27"/>
      <c r="G183" s="27"/>
      <c r="H183" s="27"/>
      <c r="I183" s="38"/>
      <c r="J183" s="39"/>
      <c r="K183" s="40"/>
      <c r="L183" s="38"/>
      <c r="M183" s="41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7"/>
      <c r="AA183" s="27"/>
      <c r="AB183" s="27"/>
      <c r="AC183" s="27"/>
    </row>
    <row r="184" spans="1:29" ht="15.75" customHeight="1" x14ac:dyDescent="0.2">
      <c r="A184" s="35"/>
      <c r="B184" s="27"/>
      <c r="C184" s="27"/>
      <c r="D184" s="36"/>
      <c r="E184" s="37"/>
      <c r="F184" s="27"/>
      <c r="G184" s="27"/>
      <c r="H184" s="27"/>
      <c r="I184" s="38"/>
      <c r="J184" s="39"/>
      <c r="K184" s="40"/>
      <c r="L184" s="38"/>
      <c r="M184" s="41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7"/>
      <c r="AA184" s="27"/>
      <c r="AB184" s="27"/>
      <c r="AC184" s="27"/>
    </row>
    <row r="185" spans="1:29" ht="15.75" customHeight="1" x14ac:dyDescent="0.2">
      <c r="A185" s="35"/>
      <c r="B185" s="27"/>
      <c r="C185" s="27"/>
      <c r="D185" s="36"/>
      <c r="E185" s="37"/>
      <c r="F185" s="27"/>
      <c r="G185" s="27"/>
      <c r="H185" s="27"/>
      <c r="I185" s="38"/>
      <c r="J185" s="39"/>
      <c r="K185" s="40"/>
      <c r="L185" s="38"/>
      <c r="M185" s="41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7"/>
      <c r="AA185" s="27"/>
      <c r="AB185" s="27"/>
      <c r="AC185" s="27"/>
    </row>
    <row r="186" spans="1:29" ht="15.75" customHeight="1" x14ac:dyDescent="0.2">
      <c r="A186" s="35"/>
      <c r="B186" s="27"/>
      <c r="C186" s="27"/>
      <c r="D186" s="36"/>
      <c r="E186" s="37"/>
      <c r="F186" s="27"/>
      <c r="G186" s="27"/>
      <c r="H186" s="27"/>
      <c r="I186" s="38"/>
      <c r="J186" s="39"/>
      <c r="K186" s="40"/>
      <c r="L186" s="38"/>
      <c r="M186" s="41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7"/>
      <c r="AA186" s="27"/>
      <c r="AB186" s="27"/>
      <c r="AC186" s="27"/>
    </row>
    <row r="187" spans="1:29" ht="15.75" customHeight="1" x14ac:dyDescent="0.2">
      <c r="A187" s="35"/>
      <c r="B187" s="27"/>
      <c r="C187" s="27"/>
      <c r="D187" s="36"/>
      <c r="E187" s="37"/>
      <c r="F187" s="27"/>
      <c r="G187" s="27"/>
      <c r="H187" s="27"/>
      <c r="I187" s="38"/>
      <c r="J187" s="39"/>
      <c r="K187" s="40"/>
      <c r="L187" s="38"/>
      <c r="M187" s="41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7"/>
      <c r="AA187" s="27"/>
      <c r="AB187" s="27"/>
      <c r="AC187" s="27"/>
    </row>
    <row r="188" spans="1:29" ht="15.75" customHeight="1" x14ac:dyDescent="0.2">
      <c r="A188" s="35"/>
      <c r="B188" s="27"/>
      <c r="C188" s="27"/>
      <c r="D188" s="36"/>
      <c r="E188" s="37"/>
      <c r="F188" s="27"/>
      <c r="G188" s="27"/>
      <c r="H188" s="27"/>
      <c r="I188" s="38"/>
      <c r="J188" s="39"/>
      <c r="K188" s="40"/>
      <c r="L188" s="38"/>
      <c r="M188" s="41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7"/>
      <c r="AA188" s="27"/>
      <c r="AB188" s="27"/>
      <c r="AC188" s="27"/>
    </row>
    <row r="189" spans="1:29" ht="15.75" customHeight="1" x14ac:dyDescent="0.2">
      <c r="A189" s="35"/>
      <c r="B189" s="27"/>
      <c r="C189" s="27"/>
      <c r="D189" s="36"/>
      <c r="E189" s="37"/>
      <c r="F189" s="27"/>
      <c r="G189" s="27"/>
      <c r="H189" s="27"/>
      <c r="I189" s="38"/>
      <c r="J189" s="39"/>
      <c r="K189" s="40"/>
      <c r="L189" s="38"/>
      <c r="M189" s="41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7"/>
      <c r="AA189" s="27"/>
      <c r="AB189" s="27"/>
      <c r="AC189" s="27"/>
    </row>
    <row r="190" spans="1:29" ht="15.75" customHeight="1" x14ac:dyDescent="0.2">
      <c r="A190" s="35"/>
      <c r="B190" s="27"/>
      <c r="C190" s="27"/>
      <c r="D190" s="36"/>
      <c r="E190" s="37"/>
      <c r="F190" s="27"/>
      <c r="G190" s="27"/>
      <c r="H190" s="27"/>
      <c r="I190" s="38"/>
      <c r="J190" s="39"/>
      <c r="K190" s="40"/>
      <c r="L190" s="38"/>
      <c r="M190" s="41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7"/>
      <c r="AA190" s="27"/>
      <c r="AB190" s="27"/>
      <c r="AC190" s="27"/>
    </row>
    <row r="191" spans="1:29" ht="15.75" customHeight="1" x14ac:dyDescent="0.2">
      <c r="A191" s="35"/>
      <c r="B191" s="27"/>
      <c r="C191" s="27"/>
      <c r="D191" s="36"/>
      <c r="E191" s="37"/>
      <c r="F191" s="27"/>
      <c r="G191" s="27"/>
      <c r="H191" s="27"/>
      <c r="I191" s="38"/>
      <c r="J191" s="39"/>
      <c r="K191" s="40"/>
      <c r="L191" s="38"/>
      <c r="M191" s="41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7"/>
      <c r="AA191" s="27"/>
      <c r="AB191" s="27"/>
      <c r="AC191" s="27"/>
    </row>
    <row r="192" spans="1:29" ht="15.75" customHeight="1" x14ac:dyDescent="0.2">
      <c r="A192" s="35"/>
      <c r="B192" s="27"/>
      <c r="C192" s="27"/>
      <c r="D192" s="36"/>
      <c r="E192" s="37"/>
      <c r="F192" s="27"/>
      <c r="G192" s="27"/>
      <c r="H192" s="27"/>
      <c r="I192" s="38"/>
      <c r="J192" s="39"/>
      <c r="K192" s="40"/>
      <c r="L192" s="38"/>
      <c r="M192" s="41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7"/>
      <c r="AA192" s="27"/>
      <c r="AB192" s="27"/>
      <c r="AC192" s="27"/>
    </row>
    <row r="193" spans="1:29" ht="15.75" customHeight="1" x14ac:dyDescent="0.2">
      <c r="A193" s="35"/>
      <c r="B193" s="27"/>
      <c r="C193" s="27"/>
      <c r="D193" s="36"/>
      <c r="E193" s="37"/>
      <c r="F193" s="27"/>
      <c r="G193" s="27"/>
      <c r="H193" s="27"/>
      <c r="I193" s="38"/>
      <c r="J193" s="39"/>
      <c r="K193" s="40"/>
      <c r="L193" s="38"/>
      <c r="M193" s="41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7"/>
      <c r="AA193" s="27"/>
      <c r="AB193" s="27"/>
      <c r="AC193" s="27"/>
    </row>
    <row r="194" spans="1:29" ht="15.75" customHeight="1" x14ac:dyDescent="0.2">
      <c r="A194" s="35"/>
      <c r="B194" s="27"/>
      <c r="C194" s="27"/>
      <c r="D194" s="36"/>
      <c r="E194" s="37"/>
      <c r="F194" s="27"/>
      <c r="G194" s="27"/>
      <c r="H194" s="27"/>
      <c r="I194" s="38"/>
      <c r="J194" s="39"/>
      <c r="K194" s="40"/>
      <c r="L194" s="38"/>
      <c r="M194" s="41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7"/>
      <c r="AA194" s="27"/>
      <c r="AB194" s="27"/>
      <c r="AC194" s="27"/>
    </row>
    <row r="195" spans="1:29" ht="15.75" customHeight="1" x14ac:dyDescent="0.2">
      <c r="A195" s="35"/>
      <c r="B195" s="27"/>
      <c r="C195" s="27"/>
      <c r="D195" s="36"/>
      <c r="E195" s="37"/>
      <c r="F195" s="27"/>
      <c r="G195" s="27"/>
      <c r="H195" s="27"/>
      <c r="I195" s="38"/>
      <c r="J195" s="39"/>
      <c r="K195" s="40"/>
      <c r="L195" s="38"/>
      <c r="M195" s="41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7"/>
      <c r="AA195" s="27"/>
      <c r="AB195" s="27"/>
      <c r="AC195" s="27"/>
    </row>
    <row r="196" spans="1:29" ht="15.75" customHeight="1" x14ac:dyDescent="0.2">
      <c r="A196" s="35"/>
      <c r="B196" s="27"/>
      <c r="C196" s="27"/>
      <c r="D196" s="36"/>
      <c r="E196" s="37"/>
      <c r="F196" s="27"/>
      <c r="G196" s="27"/>
      <c r="H196" s="27"/>
      <c r="I196" s="38"/>
      <c r="J196" s="39"/>
      <c r="K196" s="40"/>
      <c r="L196" s="38"/>
      <c r="M196" s="41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7"/>
      <c r="AA196" s="27"/>
      <c r="AB196" s="27"/>
      <c r="AC196" s="27"/>
    </row>
    <row r="197" spans="1:29" ht="15.75" customHeight="1" x14ac:dyDescent="0.2">
      <c r="A197" s="35"/>
      <c r="B197" s="27"/>
      <c r="C197" s="27"/>
      <c r="D197" s="36"/>
      <c r="E197" s="37"/>
      <c r="F197" s="27"/>
      <c r="G197" s="27"/>
      <c r="H197" s="27"/>
      <c r="I197" s="38"/>
      <c r="J197" s="39"/>
      <c r="K197" s="40"/>
      <c r="L197" s="38"/>
      <c r="M197" s="41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7"/>
      <c r="AA197" s="27"/>
      <c r="AB197" s="27"/>
      <c r="AC197" s="27"/>
    </row>
    <row r="198" spans="1:29" ht="15.75" customHeight="1" x14ac:dyDescent="0.2">
      <c r="A198" s="35"/>
      <c r="B198" s="27"/>
      <c r="C198" s="27"/>
      <c r="D198" s="36"/>
      <c r="E198" s="37"/>
      <c r="F198" s="27"/>
      <c r="G198" s="27"/>
      <c r="H198" s="27"/>
      <c r="I198" s="38"/>
      <c r="J198" s="39"/>
      <c r="K198" s="40"/>
      <c r="L198" s="38"/>
      <c r="M198" s="41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7"/>
      <c r="AA198" s="27"/>
      <c r="AB198" s="27"/>
      <c r="AC198" s="27"/>
    </row>
    <row r="199" spans="1:29" ht="15.75" customHeight="1" x14ac:dyDescent="0.2">
      <c r="A199" s="35"/>
      <c r="B199" s="27"/>
      <c r="C199" s="27"/>
      <c r="D199" s="36"/>
      <c r="E199" s="37"/>
      <c r="F199" s="27"/>
      <c r="G199" s="27"/>
      <c r="H199" s="27"/>
      <c r="I199" s="38"/>
      <c r="J199" s="39"/>
      <c r="K199" s="40"/>
      <c r="L199" s="38"/>
      <c r="M199" s="41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7"/>
      <c r="AA199" s="27"/>
      <c r="AB199" s="27"/>
      <c r="AC199" s="27"/>
    </row>
    <row r="200" spans="1:29" ht="15.75" customHeight="1" x14ac:dyDescent="0.2">
      <c r="A200" s="35"/>
      <c r="B200" s="27"/>
      <c r="C200" s="27"/>
      <c r="D200" s="36"/>
      <c r="E200" s="37"/>
      <c r="F200" s="27"/>
      <c r="G200" s="27"/>
      <c r="H200" s="27"/>
      <c r="I200" s="38"/>
      <c r="J200" s="39"/>
      <c r="K200" s="40"/>
      <c r="L200" s="38"/>
      <c r="M200" s="41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7"/>
      <c r="AA200" s="27"/>
      <c r="AB200" s="27"/>
      <c r="AC200" s="27"/>
    </row>
    <row r="201" spans="1:29" ht="15.75" customHeight="1" x14ac:dyDescent="0.2">
      <c r="A201" s="35"/>
      <c r="B201" s="27"/>
      <c r="C201" s="27"/>
      <c r="D201" s="36"/>
      <c r="E201" s="37"/>
      <c r="F201" s="27"/>
      <c r="G201" s="27"/>
      <c r="H201" s="27"/>
      <c r="I201" s="38"/>
      <c r="J201" s="39"/>
      <c r="K201" s="40"/>
      <c r="L201" s="38"/>
      <c r="M201" s="41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7"/>
      <c r="AA201" s="27"/>
      <c r="AB201" s="27"/>
      <c r="AC201" s="27"/>
    </row>
    <row r="202" spans="1:29" ht="15.75" customHeight="1" x14ac:dyDescent="0.2">
      <c r="A202" s="35"/>
      <c r="B202" s="27"/>
      <c r="C202" s="27"/>
      <c r="D202" s="36"/>
      <c r="E202" s="37"/>
      <c r="F202" s="27"/>
      <c r="G202" s="27"/>
      <c r="H202" s="27"/>
      <c r="I202" s="38"/>
      <c r="J202" s="39"/>
      <c r="K202" s="40"/>
      <c r="L202" s="38"/>
      <c r="M202" s="41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7"/>
      <c r="AA202" s="27"/>
      <c r="AB202" s="27"/>
      <c r="AC202" s="27"/>
    </row>
    <row r="203" spans="1:29" ht="15.75" customHeight="1" x14ac:dyDescent="0.2">
      <c r="A203" s="35"/>
      <c r="B203" s="27"/>
      <c r="C203" s="27"/>
      <c r="D203" s="36"/>
      <c r="E203" s="37"/>
      <c r="F203" s="27"/>
      <c r="G203" s="27"/>
      <c r="H203" s="27"/>
      <c r="I203" s="38"/>
      <c r="J203" s="39"/>
      <c r="K203" s="40"/>
      <c r="L203" s="38"/>
      <c r="M203" s="41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7"/>
      <c r="AA203" s="27"/>
      <c r="AB203" s="27"/>
      <c r="AC203" s="27"/>
    </row>
    <row r="204" spans="1:29" ht="15.75" customHeight="1" x14ac:dyDescent="0.2">
      <c r="A204" s="35"/>
      <c r="B204" s="27"/>
      <c r="C204" s="27"/>
      <c r="D204" s="36"/>
      <c r="E204" s="37"/>
      <c r="F204" s="27"/>
      <c r="G204" s="27"/>
      <c r="H204" s="27"/>
      <c r="I204" s="38"/>
      <c r="J204" s="39"/>
      <c r="K204" s="40"/>
      <c r="L204" s="38"/>
      <c r="M204" s="41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7"/>
      <c r="AA204" s="27"/>
      <c r="AB204" s="27"/>
      <c r="AC204" s="27"/>
    </row>
    <row r="205" spans="1:29" ht="15.75" customHeight="1" x14ac:dyDescent="0.2">
      <c r="A205" s="35"/>
      <c r="B205" s="27"/>
      <c r="C205" s="27"/>
      <c r="D205" s="36"/>
      <c r="E205" s="37"/>
      <c r="F205" s="27"/>
      <c r="G205" s="27"/>
      <c r="H205" s="27"/>
      <c r="I205" s="38"/>
      <c r="J205" s="39"/>
      <c r="K205" s="40"/>
      <c r="L205" s="38"/>
      <c r="M205" s="41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7"/>
      <c r="AA205" s="27"/>
      <c r="AB205" s="27"/>
      <c r="AC205" s="27"/>
    </row>
    <row r="206" spans="1:29" ht="15.75" customHeight="1" x14ac:dyDescent="0.2">
      <c r="A206" s="35"/>
      <c r="B206" s="27"/>
      <c r="C206" s="27"/>
      <c r="D206" s="36"/>
      <c r="E206" s="37"/>
      <c r="F206" s="27"/>
      <c r="G206" s="27"/>
      <c r="H206" s="27"/>
      <c r="I206" s="38"/>
      <c r="J206" s="39"/>
      <c r="K206" s="40"/>
      <c r="L206" s="38"/>
      <c r="M206" s="41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7"/>
      <c r="AA206" s="27"/>
      <c r="AB206" s="27"/>
      <c r="AC206" s="27"/>
    </row>
    <row r="207" spans="1:29" ht="15.75" customHeight="1" x14ac:dyDescent="0.2">
      <c r="A207" s="35"/>
      <c r="B207" s="27"/>
      <c r="C207" s="27"/>
      <c r="D207" s="36"/>
      <c r="E207" s="37"/>
      <c r="F207" s="27"/>
      <c r="G207" s="27"/>
      <c r="H207" s="27"/>
      <c r="I207" s="38"/>
      <c r="J207" s="39"/>
      <c r="K207" s="40"/>
      <c r="L207" s="38"/>
      <c r="M207" s="41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7"/>
      <c r="AA207" s="27"/>
      <c r="AB207" s="27"/>
      <c r="AC207" s="27"/>
    </row>
    <row r="208" spans="1:29" ht="15.75" customHeight="1" x14ac:dyDescent="0.2">
      <c r="A208" s="35"/>
      <c r="B208" s="27"/>
      <c r="C208" s="27"/>
      <c r="D208" s="36"/>
      <c r="E208" s="37"/>
      <c r="F208" s="27"/>
      <c r="G208" s="27"/>
      <c r="H208" s="27"/>
      <c r="I208" s="38"/>
      <c r="J208" s="39"/>
      <c r="K208" s="40"/>
      <c r="L208" s="38"/>
      <c r="M208" s="41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7"/>
      <c r="AA208" s="27"/>
      <c r="AB208" s="27"/>
      <c r="AC208" s="27"/>
    </row>
    <row r="209" spans="1:29" ht="15.75" customHeight="1" x14ac:dyDescent="0.2">
      <c r="A209" s="35"/>
      <c r="B209" s="27"/>
      <c r="C209" s="27"/>
      <c r="D209" s="36"/>
      <c r="E209" s="37"/>
      <c r="F209" s="27"/>
      <c r="G209" s="27"/>
      <c r="H209" s="27"/>
      <c r="I209" s="38"/>
      <c r="J209" s="39"/>
      <c r="K209" s="40"/>
      <c r="L209" s="38"/>
      <c r="M209" s="41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7"/>
      <c r="AA209" s="27"/>
      <c r="AB209" s="27"/>
      <c r="AC209" s="27"/>
    </row>
    <row r="210" spans="1:29" ht="15.75" customHeight="1" x14ac:dyDescent="0.2">
      <c r="A210" s="35"/>
      <c r="B210" s="27"/>
      <c r="C210" s="27"/>
      <c r="D210" s="36"/>
      <c r="E210" s="37"/>
      <c r="F210" s="27"/>
      <c r="G210" s="27"/>
      <c r="H210" s="27"/>
      <c r="I210" s="38"/>
      <c r="J210" s="39"/>
      <c r="K210" s="40"/>
      <c r="L210" s="38"/>
      <c r="M210" s="41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7"/>
      <c r="AA210" s="27"/>
      <c r="AB210" s="27"/>
      <c r="AC210" s="27"/>
    </row>
    <row r="211" spans="1:29" ht="15.75" customHeight="1" x14ac:dyDescent="0.2">
      <c r="A211" s="35"/>
      <c r="B211" s="27"/>
      <c r="C211" s="27"/>
      <c r="D211" s="36"/>
      <c r="E211" s="37"/>
      <c r="F211" s="27"/>
      <c r="G211" s="27"/>
      <c r="H211" s="27"/>
      <c r="I211" s="38"/>
      <c r="J211" s="39"/>
      <c r="K211" s="40"/>
      <c r="L211" s="38"/>
      <c r="M211" s="41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7"/>
      <c r="AA211" s="27"/>
      <c r="AB211" s="27"/>
      <c r="AC211" s="27"/>
    </row>
    <row r="212" spans="1:29" ht="15.75" customHeight="1" x14ac:dyDescent="0.2">
      <c r="A212" s="35"/>
      <c r="B212" s="27"/>
      <c r="C212" s="27"/>
      <c r="D212" s="36"/>
      <c r="E212" s="37"/>
      <c r="F212" s="27"/>
      <c r="G212" s="27"/>
      <c r="H212" s="27"/>
      <c r="I212" s="38"/>
      <c r="J212" s="39"/>
      <c r="K212" s="40"/>
      <c r="L212" s="38"/>
      <c r="M212" s="41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7"/>
      <c r="AA212" s="27"/>
      <c r="AB212" s="27"/>
      <c r="AC212" s="27"/>
    </row>
    <row r="213" spans="1:29" ht="15.75" customHeight="1" x14ac:dyDescent="0.2">
      <c r="A213" s="35"/>
      <c r="B213" s="27"/>
      <c r="C213" s="27"/>
      <c r="D213" s="36"/>
      <c r="E213" s="37"/>
      <c r="F213" s="27"/>
      <c r="G213" s="27"/>
      <c r="H213" s="27"/>
      <c r="I213" s="38"/>
      <c r="J213" s="39"/>
      <c r="K213" s="40"/>
      <c r="L213" s="38"/>
      <c r="M213" s="41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7"/>
      <c r="AA213" s="27"/>
      <c r="AB213" s="27"/>
      <c r="AC213" s="27"/>
    </row>
    <row r="214" spans="1:29" ht="15.75" customHeight="1" x14ac:dyDescent="0.2">
      <c r="A214" s="35"/>
      <c r="B214" s="27"/>
      <c r="C214" s="27"/>
      <c r="D214" s="36"/>
      <c r="E214" s="37"/>
      <c r="F214" s="27"/>
      <c r="G214" s="27"/>
      <c r="H214" s="27"/>
      <c r="I214" s="38"/>
      <c r="J214" s="39"/>
      <c r="K214" s="40"/>
      <c r="L214" s="38"/>
      <c r="M214" s="41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7"/>
      <c r="AA214" s="27"/>
      <c r="AB214" s="27"/>
      <c r="AC214" s="27"/>
    </row>
    <row r="215" spans="1:29" ht="15.75" customHeight="1" x14ac:dyDescent="0.2">
      <c r="A215" s="35"/>
      <c r="B215" s="27"/>
      <c r="C215" s="27"/>
      <c r="D215" s="36"/>
      <c r="E215" s="37"/>
      <c r="F215" s="27"/>
      <c r="G215" s="27"/>
      <c r="H215" s="27"/>
      <c r="I215" s="38"/>
      <c r="J215" s="39"/>
      <c r="K215" s="40"/>
      <c r="L215" s="38"/>
      <c r="M215" s="41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7"/>
      <c r="AA215" s="27"/>
      <c r="AB215" s="27"/>
      <c r="AC215" s="27"/>
    </row>
    <row r="216" spans="1:29" ht="15.75" customHeight="1" x14ac:dyDescent="0.2">
      <c r="A216" s="35"/>
      <c r="B216" s="27"/>
      <c r="C216" s="27"/>
      <c r="D216" s="36"/>
      <c r="E216" s="37"/>
      <c r="F216" s="27"/>
      <c r="G216" s="27"/>
      <c r="H216" s="27"/>
      <c r="I216" s="38"/>
      <c r="J216" s="39"/>
      <c r="K216" s="40"/>
      <c r="L216" s="38"/>
      <c r="M216" s="41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7"/>
      <c r="AA216" s="27"/>
      <c r="AB216" s="27"/>
      <c r="AC216" s="27"/>
    </row>
    <row r="217" spans="1:29" ht="15.75" customHeight="1" x14ac:dyDescent="0.2">
      <c r="A217" s="35"/>
      <c r="B217" s="27"/>
      <c r="C217" s="27"/>
      <c r="D217" s="36"/>
      <c r="E217" s="37"/>
      <c r="F217" s="27"/>
      <c r="G217" s="27"/>
      <c r="H217" s="27"/>
      <c r="I217" s="38"/>
      <c r="J217" s="39"/>
      <c r="K217" s="40"/>
      <c r="L217" s="38"/>
      <c r="M217" s="41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7"/>
      <c r="AA217" s="27"/>
      <c r="AB217" s="27"/>
      <c r="AC217" s="27"/>
    </row>
    <row r="218" spans="1:29" ht="15.75" customHeight="1" x14ac:dyDescent="0.2">
      <c r="A218" s="35"/>
      <c r="B218" s="27"/>
      <c r="C218" s="27"/>
      <c r="D218" s="36"/>
      <c r="E218" s="37"/>
      <c r="F218" s="27"/>
      <c r="G218" s="27"/>
      <c r="H218" s="27"/>
      <c r="I218" s="38"/>
      <c r="J218" s="39"/>
      <c r="K218" s="40"/>
      <c r="L218" s="38"/>
      <c r="M218" s="41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7"/>
      <c r="AA218" s="27"/>
      <c r="AB218" s="27"/>
      <c r="AC218" s="27"/>
    </row>
    <row r="219" spans="1:29" ht="15.75" customHeight="1" x14ac:dyDescent="0.2">
      <c r="A219" s="35"/>
      <c r="B219" s="27"/>
      <c r="C219" s="27"/>
      <c r="D219" s="36"/>
      <c r="E219" s="37"/>
      <c r="F219" s="27"/>
      <c r="G219" s="27"/>
      <c r="H219" s="27"/>
      <c r="I219" s="38"/>
      <c r="J219" s="39"/>
      <c r="K219" s="40"/>
      <c r="L219" s="38"/>
      <c r="M219" s="41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7"/>
      <c r="AA219" s="27"/>
      <c r="AB219" s="27"/>
      <c r="AC219" s="27"/>
    </row>
    <row r="220" spans="1:29" ht="15.75" customHeight="1" x14ac:dyDescent="0.2">
      <c r="A220" s="35"/>
      <c r="B220" s="27"/>
      <c r="C220" s="27"/>
      <c r="D220" s="36"/>
      <c r="E220" s="37"/>
      <c r="F220" s="27"/>
      <c r="G220" s="27"/>
      <c r="H220" s="27"/>
      <c r="I220" s="38"/>
      <c r="J220" s="39"/>
      <c r="K220" s="40"/>
      <c r="L220" s="38"/>
      <c r="M220" s="41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7"/>
      <c r="AA220" s="27"/>
      <c r="AB220" s="27"/>
      <c r="AC220" s="27"/>
    </row>
    <row r="221" spans="1:29" ht="15.75" customHeight="1" x14ac:dyDescent="0.2">
      <c r="A221" s="35"/>
      <c r="B221" s="27"/>
      <c r="C221" s="27"/>
      <c r="D221" s="36"/>
      <c r="E221" s="37"/>
      <c r="F221" s="27"/>
      <c r="G221" s="27"/>
      <c r="H221" s="27"/>
      <c r="I221" s="38"/>
      <c r="J221" s="39"/>
      <c r="K221" s="40"/>
      <c r="L221" s="38"/>
      <c r="M221" s="41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7"/>
      <c r="AA221" s="27"/>
      <c r="AB221" s="27"/>
      <c r="AC221" s="27"/>
    </row>
    <row r="222" spans="1:29" ht="15.75" customHeight="1" x14ac:dyDescent="0.2">
      <c r="A222" s="35"/>
      <c r="B222" s="27"/>
      <c r="C222" s="27"/>
      <c r="D222" s="36"/>
      <c r="E222" s="37"/>
      <c r="F222" s="27"/>
      <c r="G222" s="27"/>
      <c r="H222" s="27"/>
      <c r="I222" s="38"/>
      <c r="J222" s="39"/>
      <c r="K222" s="40"/>
      <c r="L222" s="38"/>
      <c r="M222" s="41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7"/>
      <c r="AA222" s="27"/>
      <c r="AB222" s="27"/>
      <c r="AC222" s="27"/>
    </row>
    <row r="223" spans="1:29" ht="15.75" customHeight="1" x14ac:dyDescent="0.2">
      <c r="A223" s="35"/>
      <c r="B223" s="27"/>
      <c r="C223" s="27"/>
      <c r="D223" s="36"/>
      <c r="E223" s="37"/>
      <c r="F223" s="27"/>
      <c r="G223" s="27"/>
      <c r="H223" s="27"/>
      <c r="I223" s="38"/>
      <c r="J223" s="39"/>
      <c r="K223" s="40"/>
      <c r="L223" s="38"/>
      <c r="M223" s="41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7"/>
      <c r="AA223" s="27"/>
      <c r="AB223" s="27"/>
      <c r="AC223" s="27"/>
    </row>
    <row r="224" spans="1:29" ht="15.75" customHeight="1" x14ac:dyDescent="0.2">
      <c r="A224" s="35"/>
      <c r="B224" s="27"/>
      <c r="C224" s="27"/>
      <c r="D224" s="36"/>
      <c r="E224" s="37"/>
      <c r="F224" s="27"/>
      <c r="G224" s="27"/>
      <c r="H224" s="27"/>
      <c r="I224" s="38"/>
      <c r="J224" s="39"/>
      <c r="K224" s="40"/>
      <c r="L224" s="38"/>
      <c r="M224" s="41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7"/>
      <c r="AA224" s="27"/>
      <c r="AB224" s="27"/>
      <c r="AC224" s="27"/>
    </row>
    <row r="225" spans="1:29" ht="15.75" customHeight="1" x14ac:dyDescent="0.2">
      <c r="A225" s="35"/>
      <c r="B225" s="27"/>
      <c r="C225" s="27"/>
      <c r="D225" s="36"/>
      <c r="E225" s="37"/>
      <c r="F225" s="27"/>
      <c r="G225" s="27"/>
      <c r="H225" s="27"/>
      <c r="I225" s="38"/>
      <c r="J225" s="39"/>
      <c r="K225" s="40"/>
      <c r="L225" s="38"/>
      <c r="M225" s="41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7"/>
      <c r="AA225" s="27"/>
      <c r="AB225" s="27"/>
      <c r="AC225" s="27"/>
    </row>
    <row r="226" spans="1:29" ht="15.75" customHeight="1" x14ac:dyDescent="0.2">
      <c r="A226" s="35"/>
      <c r="B226" s="27"/>
      <c r="C226" s="27"/>
      <c r="D226" s="36"/>
      <c r="E226" s="37"/>
      <c r="F226" s="27"/>
      <c r="G226" s="27"/>
      <c r="H226" s="27"/>
      <c r="I226" s="38"/>
      <c r="J226" s="39"/>
      <c r="K226" s="40"/>
      <c r="L226" s="38"/>
      <c r="M226" s="41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7"/>
      <c r="AA226" s="27"/>
      <c r="AB226" s="27"/>
      <c r="AC226" s="27"/>
    </row>
    <row r="227" spans="1:29" ht="15.75" customHeight="1" x14ac:dyDescent="0.2">
      <c r="A227" s="35"/>
      <c r="B227" s="27"/>
      <c r="C227" s="27"/>
      <c r="D227" s="36"/>
      <c r="E227" s="37"/>
      <c r="F227" s="27"/>
      <c r="G227" s="27"/>
      <c r="H227" s="27"/>
      <c r="I227" s="38"/>
      <c r="J227" s="39"/>
      <c r="K227" s="40"/>
      <c r="L227" s="38"/>
      <c r="M227" s="41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7"/>
      <c r="AA227" s="27"/>
      <c r="AB227" s="27"/>
      <c r="AC227" s="27"/>
    </row>
    <row r="228" spans="1:29" ht="15.75" customHeight="1" x14ac:dyDescent="0.2">
      <c r="A228" s="35"/>
      <c r="B228" s="27"/>
      <c r="C228" s="27"/>
      <c r="D228" s="36"/>
      <c r="E228" s="37"/>
      <c r="F228" s="27"/>
      <c r="G228" s="27"/>
      <c r="H228" s="27"/>
      <c r="I228" s="38"/>
      <c r="J228" s="39"/>
      <c r="K228" s="40"/>
      <c r="L228" s="38"/>
      <c r="M228" s="41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7"/>
      <c r="AA228" s="27"/>
      <c r="AB228" s="27"/>
      <c r="AC228" s="27"/>
    </row>
    <row r="229" spans="1:29" ht="15.75" customHeight="1" x14ac:dyDescent="0.2">
      <c r="A229" s="35"/>
      <c r="B229" s="27"/>
      <c r="C229" s="27"/>
      <c r="D229" s="36"/>
      <c r="E229" s="37"/>
      <c r="F229" s="27"/>
      <c r="G229" s="27"/>
      <c r="H229" s="27"/>
      <c r="I229" s="38"/>
      <c r="J229" s="39"/>
      <c r="K229" s="40"/>
      <c r="L229" s="38"/>
      <c r="M229" s="41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7"/>
      <c r="AA229" s="27"/>
      <c r="AB229" s="27"/>
      <c r="AC229" s="27"/>
    </row>
    <row r="230" spans="1:29" ht="15.75" customHeight="1" x14ac:dyDescent="0.2">
      <c r="A230" s="35"/>
      <c r="B230" s="27"/>
      <c r="C230" s="27"/>
      <c r="D230" s="36"/>
      <c r="E230" s="37"/>
      <c r="F230" s="27"/>
      <c r="G230" s="27"/>
      <c r="H230" s="27"/>
      <c r="I230" s="38"/>
      <c r="J230" s="39"/>
      <c r="K230" s="40"/>
      <c r="L230" s="38"/>
      <c r="M230" s="41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7"/>
      <c r="AA230" s="27"/>
      <c r="AB230" s="27"/>
      <c r="AC230" s="27"/>
    </row>
    <row r="231" spans="1:29" ht="15.75" customHeight="1" x14ac:dyDescent="0.2">
      <c r="A231" s="35"/>
      <c r="B231" s="27"/>
      <c r="C231" s="27"/>
      <c r="D231" s="36"/>
      <c r="E231" s="37"/>
      <c r="F231" s="27"/>
      <c r="G231" s="27"/>
      <c r="H231" s="27"/>
      <c r="I231" s="38"/>
      <c r="J231" s="39"/>
      <c r="K231" s="40"/>
      <c r="L231" s="38"/>
      <c r="M231" s="41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7"/>
      <c r="AA231" s="27"/>
      <c r="AB231" s="27"/>
      <c r="AC231" s="27"/>
    </row>
    <row r="232" spans="1:29" ht="15.75" customHeight="1" x14ac:dyDescent="0.2">
      <c r="A232" s="35"/>
      <c r="B232" s="27"/>
      <c r="C232" s="27"/>
      <c r="D232" s="36"/>
      <c r="E232" s="37"/>
      <c r="F232" s="27"/>
      <c r="G232" s="27"/>
      <c r="H232" s="27"/>
      <c r="I232" s="38"/>
      <c r="J232" s="39"/>
      <c r="K232" s="40"/>
      <c r="L232" s="38"/>
      <c r="M232" s="41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7"/>
      <c r="AA232" s="27"/>
      <c r="AB232" s="27"/>
      <c r="AC232" s="27"/>
    </row>
    <row r="233" spans="1:29" ht="15.75" customHeight="1" x14ac:dyDescent="0.2">
      <c r="A233" s="35"/>
      <c r="B233" s="27"/>
      <c r="C233" s="27"/>
      <c r="D233" s="36"/>
      <c r="E233" s="37"/>
      <c r="F233" s="27"/>
      <c r="G233" s="27"/>
      <c r="H233" s="27"/>
      <c r="I233" s="38"/>
      <c r="J233" s="39"/>
      <c r="K233" s="40"/>
      <c r="L233" s="38"/>
      <c r="M233" s="41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7"/>
      <c r="AA233" s="27"/>
      <c r="AB233" s="27"/>
      <c r="AC233" s="27"/>
    </row>
    <row r="234" spans="1:29" ht="15.75" customHeight="1" x14ac:dyDescent="0.2">
      <c r="A234" s="35"/>
      <c r="B234" s="27"/>
      <c r="C234" s="27"/>
      <c r="D234" s="36"/>
      <c r="E234" s="37"/>
      <c r="F234" s="27"/>
      <c r="G234" s="27"/>
      <c r="H234" s="27"/>
      <c r="I234" s="38"/>
      <c r="J234" s="39"/>
      <c r="K234" s="40"/>
      <c r="L234" s="38"/>
      <c r="M234" s="41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7"/>
      <c r="AA234" s="27"/>
      <c r="AB234" s="27"/>
      <c r="AC234" s="27"/>
    </row>
    <row r="235" spans="1:29" ht="15.75" customHeight="1" x14ac:dyDescent="0.2">
      <c r="A235" s="35"/>
      <c r="B235" s="27"/>
      <c r="C235" s="27"/>
      <c r="D235" s="36"/>
      <c r="E235" s="37"/>
      <c r="F235" s="27"/>
      <c r="G235" s="27"/>
      <c r="H235" s="27"/>
      <c r="I235" s="38"/>
      <c r="J235" s="39"/>
      <c r="K235" s="40"/>
      <c r="L235" s="38"/>
      <c r="M235" s="41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7"/>
      <c r="AA235" s="27"/>
      <c r="AB235" s="27"/>
      <c r="AC235" s="27"/>
    </row>
    <row r="236" spans="1:29" ht="15.75" customHeight="1" x14ac:dyDescent="0.2">
      <c r="A236" s="35"/>
      <c r="B236" s="27"/>
      <c r="C236" s="27"/>
      <c r="D236" s="36"/>
      <c r="E236" s="37"/>
      <c r="F236" s="27"/>
      <c r="G236" s="27"/>
      <c r="H236" s="27"/>
      <c r="I236" s="38"/>
      <c r="J236" s="39"/>
      <c r="K236" s="40"/>
      <c r="L236" s="38"/>
      <c r="M236" s="41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7"/>
      <c r="AA236" s="27"/>
      <c r="AB236" s="27"/>
      <c r="AC236" s="27"/>
    </row>
    <row r="237" spans="1:29" ht="15.75" customHeight="1" x14ac:dyDescent="0.2">
      <c r="A237" s="35"/>
      <c r="B237" s="27"/>
      <c r="C237" s="27"/>
      <c r="D237" s="36"/>
      <c r="E237" s="37"/>
      <c r="F237" s="27"/>
      <c r="G237" s="27"/>
      <c r="H237" s="27"/>
      <c r="I237" s="38"/>
      <c r="J237" s="39"/>
      <c r="K237" s="40"/>
      <c r="L237" s="38"/>
      <c r="M237" s="41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7"/>
      <c r="AA237" s="27"/>
      <c r="AB237" s="27"/>
      <c r="AC237" s="27"/>
    </row>
    <row r="238" spans="1:29" ht="15.75" customHeight="1" x14ac:dyDescent="0.2">
      <c r="A238" s="35"/>
      <c r="B238" s="27"/>
      <c r="C238" s="27"/>
      <c r="D238" s="36"/>
      <c r="E238" s="37"/>
      <c r="F238" s="27"/>
      <c r="G238" s="27"/>
      <c r="H238" s="27"/>
      <c r="I238" s="38"/>
      <c r="J238" s="39"/>
      <c r="K238" s="40"/>
      <c r="L238" s="38"/>
      <c r="M238" s="41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7"/>
      <c r="AA238" s="27"/>
      <c r="AB238" s="27"/>
      <c r="AC238" s="27"/>
    </row>
    <row r="239" spans="1:29" ht="15.75" customHeight="1" x14ac:dyDescent="0.2">
      <c r="A239" s="35"/>
      <c r="B239" s="27"/>
      <c r="C239" s="27"/>
      <c r="D239" s="36"/>
      <c r="E239" s="37"/>
      <c r="F239" s="27"/>
      <c r="G239" s="27"/>
      <c r="H239" s="27"/>
      <c r="I239" s="38"/>
      <c r="J239" s="39"/>
      <c r="K239" s="40"/>
      <c r="L239" s="38"/>
      <c r="M239" s="41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7"/>
      <c r="AA239" s="27"/>
      <c r="AB239" s="27"/>
      <c r="AC239" s="27"/>
    </row>
    <row r="240" spans="1:29" ht="15.75" customHeight="1" x14ac:dyDescent="0.2">
      <c r="A240" s="35"/>
      <c r="B240" s="27"/>
      <c r="C240" s="27"/>
      <c r="D240" s="36"/>
      <c r="E240" s="37"/>
      <c r="F240" s="27"/>
      <c r="G240" s="27"/>
      <c r="H240" s="27"/>
      <c r="I240" s="38"/>
      <c r="J240" s="39"/>
      <c r="K240" s="40"/>
      <c r="L240" s="38"/>
      <c r="M240" s="41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7"/>
      <c r="AA240" s="27"/>
      <c r="AB240" s="27"/>
      <c r="AC240" s="27"/>
    </row>
    <row r="241" spans="1:29" ht="15.75" customHeight="1" x14ac:dyDescent="0.2">
      <c r="A241" s="35"/>
      <c r="B241" s="27"/>
      <c r="C241" s="27"/>
      <c r="D241" s="36"/>
      <c r="E241" s="37"/>
      <c r="F241" s="27"/>
      <c r="G241" s="27"/>
      <c r="H241" s="27"/>
      <c r="I241" s="38"/>
      <c r="J241" s="39"/>
      <c r="K241" s="40"/>
      <c r="L241" s="38"/>
      <c r="M241" s="41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7"/>
      <c r="AA241" s="27"/>
      <c r="AB241" s="27"/>
      <c r="AC241" s="27"/>
    </row>
    <row r="242" spans="1:29" ht="15.75" customHeight="1" x14ac:dyDescent="0.2">
      <c r="A242" s="35"/>
      <c r="B242" s="27"/>
      <c r="C242" s="27"/>
      <c r="D242" s="36"/>
      <c r="E242" s="37"/>
      <c r="F242" s="27"/>
      <c r="G242" s="27"/>
      <c r="H242" s="27"/>
      <c r="I242" s="38"/>
      <c r="J242" s="39"/>
      <c r="K242" s="40"/>
      <c r="L242" s="38"/>
      <c r="M242" s="41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7"/>
      <c r="AA242" s="27"/>
      <c r="AB242" s="27"/>
      <c r="AC242" s="27"/>
    </row>
    <row r="243" spans="1:29" ht="15.75" customHeight="1" x14ac:dyDescent="0.2">
      <c r="A243" s="35"/>
      <c r="B243" s="27"/>
      <c r="C243" s="27"/>
      <c r="D243" s="36"/>
      <c r="E243" s="37"/>
      <c r="F243" s="27"/>
      <c r="G243" s="27"/>
      <c r="H243" s="27"/>
      <c r="I243" s="38"/>
      <c r="J243" s="39"/>
      <c r="K243" s="40"/>
      <c r="L243" s="38"/>
      <c r="M243" s="41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7"/>
      <c r="AA243" s="27"/>
      <c r="AB243" s="27"/>
      <c r="AC243" s="27"/>
    </row>
    <row r="244" spans="1:29" ht="15.75" customHeight="1" x14ac:dyDescent="0.2">
      <c r="A244" s="35"/>
      <c r="B244" s="27"/>
      <c r="C244" s="27"/>
      <c r="D244" s="36"/>
      <c r="E244" s="37"/>
      <c r="F244" s="27"/>
      <c r="G244" s="27"/>
      <c r="H244" s="27"/>
      <c r="I244" s="38"/>
      <c r="J244" s="39"/>
      <c r="K244" s="40"/>
      <c r="L244" s="38"/>
      <c r="M244" s="41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7"/>
      <c r="AA244" s="27"/>
      <c r="AB244" s="27"/>
      <c r="AC244" s="27"/>
    </row>
    <row r="245" spans="1:29" ht="15.75" customHeight="1" x14ac:dyDescent="0.2">
      <c r="A245" s="35"/>
      <c r="B245" s="27"/>
      <c r="C245" s="27"/>
      <c r="D245" s="36"/>
      <c r="E245" s="37"/>
      <c r="F245" s="27"/>
      <c r="G245" s="27"/>
      <c r="H245" s="27"/>
      <c r="I245" s="38"/>
      <c r="J245" s="39"/>
      <c r="K245" s="40"/>
      <c r="L245" s="38"/>
      <c r="M245" s="41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7"/>
      <c r="AA245" s="27"/>
      <c r="AB245" s="27"/>
      <c r="AC245" s="27"/>
    </row>
    <row r="246" spans="1:29" ht="15.75" customHeight="1" x14ac:dyDescent="0.2">
      <c r="A246" s="35"/>
      <c r="B246" s="27"/>
      <c r="C246" s="27"/>
      <c r="D246" s="36"/>
      <c r="E246" s="37"/>
      <c r="F246" s="27"/>
      <c r="G246" s="27"/>
      <c r="H246" s="27"/>
      <c r="I246" s="38"/>
      <c r="J246" s="39"/>
      <c r="K246" s="40"/>
      <c r="L246" s="38"/>
      <c r="M246" s="41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7"/>
      <c r="AA246" s="27"/>
      <c r="AB246" s="27"/>
      <c r="AC246" s="27"/>
    </row>
    <row r="247" spans="1:29" ht="15.75" customHeight="1" x14ac:dyDescent="0.2">
      <c r="A247" s="35"/>
      <c r="B247" s="27"/>
      <c r="C247" s="27"/>
      <c r="D247" s="36"/>
      <c r="E247" s="37"/>
      <c r="F247" s="27"/>
      <c r="G247" s="27"/>
      <c r="H247" s="27"/>
      <c r="I247" s="38"/>
      <c r="J247" s="39"/>
      <c r="K247" s="40"/>
      <c r="L247" s="38"/>
      <c r="M247" s="41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7"/>
      <c r="AA247" s="27"/>
      <c r="AB247" s="27"/>
      <c r="AC247" s="27"/>
    </row>
    <row r="248" spans="1:29" ht="15.75" customHeight="1" x14ac:dyDescent="0.2">
      <c r="A248" s="35"/>
      <c r="B248" s="27"/>
      <c r="C248" s="27"/>
      <c r="D248" s="36"/>
      <c r="E248" s="37"/>
      <c r="F248" s="27"/>
      <c r="G248" s="27"/>
      <c r="H248" s="27"/>
      <c r="I248" s="38"/>
      <c r="J248" s="39"/>
      <c r="K248" s="40"/>
      <c r="L248" s="38"/>
      <c r="M248" s="41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7"/>
      <c r="AA248" s="27"/>
      <c r="AB248" s="27"/>
      <c r="AC248" s="27"/>
    </row>
    <row r="249" spans="1:29" ht="15.75" customHeight="1" x14ac:dyDescent="0.2">
      <c r="A249" s="35"/>
      <c r="B249" s="27"/>
      <c r="C249" s="27"/>
      <c r="D249" s="36"/>
      <c r="E249" s="37"/>
      <c r="F249" s="27"/>
      <c r="G249" s="27"/>
      <c r="H249" s="27"/>
      <c r="I249" s="38"/>
      <c r="J249" s="39"/>
      <c r="K249" s="40"/>
      <c r="L249" s="38"/>
      <c r="M249" s="41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7"/>
      <c r="AA249" s="27"/>
      <c r="AB249" s="27"/>
      <c r="AC249" s="27"/>
    </row>
    <row r="250" spans="1:29" ht="15.75" customHeight="1" x14ac:dyDescent="0.2">
      <c r="A250" s="35"/>
      <c r="B250" s="27"/>
      <c r="C250" s="27"/>
      <c r="D250" s="36"/>
      <c r="E250" s="37"/>
      <c r="F250" s="27"/>
      <c r="G250" s="27"/>
      <c r="H250" s="27"/>
      <c r="I250" s="38"/>
      <c r="J250" s="39"/>
      <c r="K250" s="40"/>
      <c r="L250" s="38"/>
      <c r="M250" s="41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7"/>
      <c r="AA250" s="27"/>
      <c r="AB250" s="27"/>
      <c r="AC250" s="27"/>
    </row>
    <row r="251" spans="1:29" ht="15.75" customHeight="1" x14ac:dyDescent="0.2">
      <c r="A251" s="35"/>
      <c r="B251" s="27"/>
      <c r="C251" s="27"/>
      <c r="D251" s="36"/>
      <c r="E251" s="37"/>
      <c r="F251" s="27"/>
      <c r="G251" s="27"/>
      <c r="H251" s="27"/>
      <c r="I251" s="38"/>
      <c r="J251" s="39"/>
      <c r="K251" s="40"/>
      <c r="L251" s="38"/>
      <c r="M251" s="41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7"/>
      <c r="AA251" s="27"/>
      <c r="AB251" s="27"/>
      <c r="AC251" s="27"/>
    </row>
    <row r="252" spans="1:29" ht="15.75" customHeight="1" x14ac:dyDescent="0.2">
      <c r="A252" s="35"/>
      <c r="B252" s="27"/>
      <c r="C252" s="27"/>
      <c r="D252" s="36"/>
      <c r="E252" s="37"/>
      <c r="F252" s="27"/>
      <c r="G252" s="27"/>
      <c r="H252" s="27"/>
      <c r="I252" s="38"/>
      <c r="J252" s="39"/>
      <c r="K252" s="40"/>
      <c r="L252" s="38"/>
      <c r="M252" s="41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7"/>
      <c r="AA252" s="27"/>
      <c r="AB252" s="27"/>
      <c r="AC252" s="27"/>
    </row>
    <row r="253" spans="1:29" ht="15.75" customHeight="1" x14ac:dyDescent="0.2">
      <c r="A253" s="35"/>
      <c r="B253" s="27"/>
      <c r="C253" s="27"/>
      <c r="D253" s="36"/>
      <c r="E253" s="37"/>
      <c r="F253" s="27"/>
      <c r="G253" s="27"/>
      <c r="H253" s="27"/>
      <c r="I253" s="38"/>
      <c r="J253" s="39"/>
      <c r="K253" s="40"/>
      <c r="L253" s="38"/>
      <c r="M253" s="41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7"/>
      <c r="AA253" s="27"/>
      <c r="AB253" s="27"/>
      <c r="AC253" s="27"/>
    </row>
    <row r="254" spans="1:29" ht="15.75" customHeight="1" x14ac:dyDescent="0.2">
      <c r="A254" s="35"/>
      <c r="B254" s="27"/>
      <c r="C254" s="27"/>
      <c r="D254" s="36"/>
      <c r="E254" s="37"/>
      <c r="F254" s="27"/>
      <c r="G254" s="27"/>
      <c r="H254" s="27"/>
      <c r="I254" s="38"/>
      <c r="J254" s="39"/>
      <c r="K254" s="40"/>
      <c r="L254" s="38"/>
      <c r="M254" s="41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7"/>
      <c r="AA254" s="27"/>
      <c r="AB254" s="27"/>
      <c r="AC254" s="27"/>
    </row>
    <row r="255" spans="1:29" ht="15.75" customHeight="1" x14ac:dyDescent="0.2">
      <c r="A255" s="35"/>
      <c r="B255" s="27"/>
      <c r="C255" s="27"/>
      <c r="D255" s="36"/>
      <c r="E255" s="37"/>
      <c r="F255" s="27"/>
      <c r="G255" s="27"/>
      <c r="H255" s="27"/>
      <c r="I255" s="38"/>
      <c r="J255" s="39"/>
      <c r="K255" s="40"/>
      <c r="L255" s="38"/>
      <c r="M255" s="41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7"/>
      <c r="AA255" s="27"/>
      <c r="AB255" s="27"/>
      <c r="AC255" s="27"/>
    </row>
    <row r="256" spans="1:29" ht="15.75" customHeight="1" x14ac:dyDescent="0.2">
      <c r="A256" s="35"/>
      <c r="B256" s="27"/>
      <c r="C256" s="27"/>
      <c r="D256" s="36"/>
      <c r="E256" s="37"/>
      <c r="F256" s="27"/>
      <c r="G256" s="27"/>
      <c r="H256" s="27"/>
      <c r="I256" s="38"/>
      <c r="J256" s="39"/>
      <c r="K256" s="40"/>
      <c r="L256" s="38"/>
      <c r="M256" s="41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7"/>
      <c r="AA256" s="27"/>
      <c r="AB256" s="27"/>
      <c r="AC256" s="27"/>
    </row>
    <row r="257" spans="1:29" ht="15.75" customHeight="1" x14ac:dyDescent="0.2">
      <c r="A257" s="35"/>
      <c r="B257" s="27"/>
      <c r="C257" s="27"/>
      <c r="D257" s="36"/>
      <c r="E257" s="37"/>
      <c r="F257" s="27"/>
      <c r="G257" s="27"/>
      <c r="H257" s="27"/>
      <c r="I257" s="38"/>
      <c r="J257" s="39"/>
      <c r="K257" s="40"/>
      <c r="L257" s="38"/>
      <c r="M257" s="41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7"/>
      <c r="AA257" s="27"/>
      <c r="AB257" s="27"/>
      <c r="AC257" s="27"/>
    </row>
    <row r="258" spans="1:29" ht="15.75" customHeight="1" x14ac:dyDescent="0.2">
      <c r="A258" s="35"/>
      <c r="B258" s="27"/>
      <c r="C258" s="27"/>
      <c r="D258" s="36"/>
      <c r="E258" s="37"/>
      <c r="F258" s="27"/>
      <c r="G258" s="27"/>
      <c r="H258" s="27"/>
      <c r="I258" s="38"/>
      <c r="J258" s="39"/>
      <c r="K258" s="40"/>
      <c r="L258" s="38"/>
      <c r="M258" s="41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7"/>
      <c r="AA258" s="27"/>
      <c r="AB258" s="27"/>
      <c r="AC258" s="27"/>
    </row>
    <row r="259" spans="1:29" ht="15.75" customHeight="1" x14ac:dyDescent="0.2">
      <c r="A259" s="35"/>
      <c r="B259" s="27"/>
      <c r="C259" s="27"/>
      <c r="D259" s="36"/>
      <c r="E259" s="37"/>
      <c r="F259" s="27"/>
      <c r="G259" s="27"/>
      <c r="H259" s="27"/>
      <c r="I259" s="38"/>
      <c r="J259" s="39"/>
      <c r="K259" s="40"/>
      <c r="L259" s="38"/>
      <c r="M259" s="41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7"/>
      <c r="AA259" s="27"/>
      <c r="AB259" s="27"/>
      <c r="AC259" s="27"/>
    </row>
    <row r="260" spans="1:29" ht="15.75" customHeight="1" x14ac:dyDescent="0.2">
      <c r="A260" s="35"/>
      <c r="B260" s="27"/>
      <c r="C260" s="27"/>
      <c r="D260" s="36"/>
      <c r="E260" s="37"/>
      <c r="F260" s="27"/>
      <c r="G260" s="27"/>
      <c r="H260" s="27"/>
      <c r="I260" s="38"/>
      <c r="J260" s="39"/>
      <c r="K260" s="40"/>
      <c r="L260" s="38"/>
      <c r="M260" s="41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7"/>
      <c r="AA260" s="27"/>
      <c r="AB260" s="27"/>
      <c r="AC260" s="27"/>
    </row>
    <row r="261" spans="1:29" ht="15.75" customHeight="1" x14ac:dyDescent="0.2">
      <c r="A261" s="35"/>
      <c r="B261" s="27"/>
      <c r="C261" s="27"/>
      <c r="D261" s="36"/>
      <c r="E261" s="37"/>
      <c r="F261" s="27"/>
      <c r="G261" s="27"/>
      <c r="H261" s="27"/>
      <c r="I261" s="38"/>
      <c r="J261" s="39"/>
      <c r="K261" s="40"/>
      <c r="L261" s="38"/>
      <c r="M261" s="41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7"/>
      <c r="AA261" s="27"/>
      <c r="AB261" s="27"/>
      <c r="AC261" s="27"/>
    </row>
    <row r="262" spans="1:29" ht="15.75" customHeight="1" x14ac:dyDescent="0.2">
      <c r="A262" s="35"/>
      <c r="B262" s="27"/>
      <c r="C262" s="27"/>
      <c r="D262" s="36"/>
      <c r="E262" s="37"/>
      <c r="F262" s="27"/>
      <c r="G262" s="27"/>
      <c r="H262" s="27"/>
      <c r="I262" s="38"/>
      <c r="J262" s="39"/>
      <c r="K262" s="40"/>
      <c r="L262" s="38"/>
      <c r="M262" s="41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7"/>
      <c r="AA262" s="27"/>
      <c r="AB262" s="27"/>
      <c r="AC262" s="27"/>
    </row>
    <row r="263" spans="1:29" ht="15.75" customHeight="1" x14ac:dyDescent="0.2">
      <c r="A263" s="35"/>
      <c r="B263" s="27"/>
      <c r="C263" s="27"/>
      <c r="D263" s="36"/>
      <c r="E263" s="37"/>
      <c r="F263" s="27"/>
      <c r="G263" s="27"/>
      <c r="H263" s="27"/>
      <c r="I263" s="38"/>
      <c r="J263" s="39"/>
      <c r="K263" s="40"/>
      <c r="L263" s="38"/>
      <c r="M263" s="41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7"/>
      <c r="AA263" s="27"/>
      <c r="AB263" s="27"/>
      <c r="AC263" s="27"/>
    </row>
    <row r="264" spans="1:29" ht="15.75" customHeight="1" x14ac:dyDescent="0.2">
      <c r="A264" s="35"/>
      <c r="B264" s="27"/>
      <c r="C264" s="27"/>
      <c r="D264" s="36"/>
      <c r="E264" s="37"/>
      <c r="F264" s="27"/>
      <c r="G264" s="27"/>
      <c r="H264" s="27"/>
      <c r="I264" s="38"/>
      <c r="J264" s="39"/>
      <c r="K264" s="40"/>
      <c r="L264" s="38"/>
      <c r="M264" s="41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7"/>
      <c r="AA264" s="27"/>
      <c r="AB264" s="27"/>
      <c r="AC264" s="27"/>
    </row>
    <row r="265" spans="1:29" ht="15.75" customHeight="1" x14ac:dyDescent="0.2">
      <c r="A265" s="35"/>
      <c r="B265" s="27"/>
      <c r="C265" s="27"/>
      <c r="D265" s="36"/>
      <c r="E265" s="37"/>
      <c r="F265" s="27"/>
      <c r="G265" s="27"/>
      <c r="H265" s="27"/>
      <c r="I265" s="38"/>
      <c r="J265" s="39"/>
      <c r="K265" s="40"/>
      <c r="L265" s="38"/>
      <c r="M265" s="41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7"/>
      <c r="AA265" s="27"/>
      <c r="AB265" s="27"/>
      <c r="AC265" s="27"/>
    </row>
    <row r="266" spans="1:29" ht="15.75" customHeight="1" x14ac:dyDescent="0.2">
      <c r="A266" s="35"/>
      <c r="B266" s="27"/>
      <c r="C266" s="27"/>
      <c r="D266" s="36"/>
      <c r="E266" s="37"/>
      <c r="F266" s="27"/>
      <c r="G266" s="27"/>
      <c r="H266" s="27"/>
      <c r="I266" s="38"/>
      <c r="J266" s="39"/>
      <c r="K266" s="40"/>
      <c r="L266" s="38"/>
      <c r="M266" s="41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7"/>
      <c r="AA266" s="27"/>
      <c r="AB266" s="27"/>
      <c r="AC266" s="27"/>
    </row>
    <row r="267" spans="1:29" ht="15.75" customHeight="1" x14ac:dyDescent="0.2">
      <c r="A267" s="35"/>
      <c r="B267" s="27"/>
      <c r="C267" s="27"/>
      <c r="D267" s="36"/>
      <c r="E267" s="37"/>
      <c r="F267" s="27"/>
      <c r="G267" s="27"/>
      <c r="H267" s="27"/>
      <c r="I267" s="38"/>
      <c r="J267" s="39"/>
      <c r="K267" s="40"/>
      <c r="L267" s="38"/>
      <c r="M267" s="41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7"/>
      <c r="AA267" s="27"/>
      <c r="AB267" s="27"/>
      <c r="AC267" s="27"/>
    </row>
    <row r="268" spans="1:29" ht="15.75" customHeight="1" x14ac:dyDescent="0.2">
      <c r="A268" s="35"/>
      <c r="B268" s="27"/>
      <c r="C268" s="27"/>
      <c r="D268" s="36"/>
      <c r="E268" s="37"/>
      <c r="F268" s="27"/>
      <c r="G268" s="27"/>
      <c r="H268" s="27"/>
      <c r="I268" s="38"/>
      <c r="J268" s="39"/>
      <c r="K268" s="40"/>
      <c r="L268" s="38"/>
      <c r="M268" s="41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7"/>
      <c r="AA268" s="27"/>
      <c r="AB268" s="27"/>
      <c r="AC268" s="27"/>
    </row>
    <row r="269" spans="1:29" ht="15.75" customHeight="1" x14ac:dyDescent="0.2">
      <c r="A269" s="35"/>
      <c r="B269" s="27"/>
      <c r="C269" s="27"/>
      <c r="D269" s="36"/>
      <c r="E269" s="37"/>
      <c r="F269" s="27"/>
      <c r="G269" s="27"/>
      <c r="H269" s="27"/>
      <c r="I269" s="38"/>
      <c r="J269" s="39"/>
      <c r="K269" s="40"/>
      <c r="L269" s="38"/>
      <c r="M269" s="41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7"/>
      <c r="AA269" s="27"/>
      <c r="AB269" s="27"/>
      <c r="AC269" s="27"/>
    </row>
    <row r="270" spans="1:29" ht="15.75" customHeight="1" x14ac:dyDescent="0.2">
      <c r="A270" s="35"/>
      <c r="B270" s="27"/>
      <c r="C270" s="27"/>
      <c r="D270" s="36"/>
      <c r="E270" s="37"/>
      <c r="F270" s="27"/>
      <c r="G270" s="27"/>
      <c r="H270" s="27"/>
      <c r="I270" s="38"/>
      <c r="J270" s="39"/>
      <c r="K270" s="40"/>
      <c r="L270" s="38"/>
      <c r="M270" s="41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7"/>
      <c r="AA270" s="27"/>
      <c r="AB270" s="27"/>
      <c r="AC270" s="27"/>
    </row>
    <row r="271" spans="1:29" ht="15.75" customHeight="1" x14ac:dyDescent="0.2">
      <c r="A271" s="35"/>
      <c r="B271" s="27"/>
      <c r="C271" s="27"/>
      <c r="D271" s="36"/>
      <c r="E271" s="37"/>
      <c r="F271" s="27"/>
      <c r="G271" s="27"/>
      <c r="H271" s="27"/>
      <c r="I271" s="38"/>
      <c r="J271" s="39"/>
      <c r="K271" s="40"/>
      <c r="L271" s="38"/>
      <c r="M271" s="41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7"/>
      <c r="AA271" s="27"/>
      <c r="AB271" s="27"/>
      <c r="AC271" s="27"/>
    </row>
    <row r="272" spans="1:29" ht="15.75" customHeight="1" x14ac:dyDescent="0.2">
      <c r="A272" s="35"/>
      <c r="B272" s="27"/>
      <c r="C272" s="27"/>
      <c r="D272" s="36"/>
      <c r="E272" s="37"/>
      <c r="F272" s="27"/>
      <c r="G272" s="27"/>
      <c r="H272" s="27"/>
      <c r="I272" s="38"/>
      <c r="J272" s="39"/>
      <c r="K272" s="40"/>
      <c r="L272" s="38"/>
      <c r="M272" s="41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7"/>
      <c r="AA272" s="27"/>
      <c r="AB272" s="27"/>
      <c r="AC272" s="27"/>
    </row>
    <row r="273" spans="1:29" ht="15.75" customHeight="1" x14ac:dyDescent="0.2">
      <c r="A273" s="35"/>
      <c r="B273" s="27"/>
      <c r="C273" s="27"/>
      <c r="D273" s="36"/>
      <c r="E273" s="37"/>
      <c r="F273" s="27"/>
      <c r="G273" s="27"/>
      <c r="H273" s="27"/>
      <c r="I273" s="38"/>
      <c r="J273" s="39"/>
      <c r="K273" s="40"/>
      <c r="L273" s="38"/>
      <c r="M273" s="41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7"/>
      <c r="AA273" s="27"/>
      <c r="AB273" s="27"/>
      <c r="AC273" s="27"/>
    </row>
    <row r="274" spans="1:29" ht="15.75" customHeight="1" x14ac:dyDescent="0.2">
      <c r="A274" s="35"/>
      <c r="B274" s="27"/>
      <c r="C274" s="27"/>
      <c r="D274" s="36"/>
      <c r="E274" s="37"/>
      <c r="F274" s="27"/>
      <c r="G274" s="27"/>
      <c r="H274" s="27"/>
      <c r="I274" s="38"/>
      <c r="J274" s="39"/>
      <c r="K274" s="40"/>
      <c r="L274" s="38"/>
      <c r="M274" s="41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7"/>
      <c r="AA274" s="27"/>
      <c r="AB274" s="27"/>
      <c r="AC274" s="27"/>
    </row>
    <row r="275" spans="1:29" ht="15.75" customHeight="1" x14ac:dyDescent="0.2">
      <c r="A275" s="35"/>
      <c r="B275" s="27"/>
      <c r="C275" s="27"/>
      <c r="D275" s="36"/>
      <c r="E275" s="37"/>
      <c r="F275" s="27"/>
      <c r="G275" s="27"/>
      <c r="H275" s="27"/>
      <c r="I275" s="38"/>
      <c r="J275" s="39"/>
      <c r="K275" s="40"/>
      <c r="L275" s="38"/>
      <c r="M275" s="41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7"/>
      <c r="AA275" s="27"/>
      <c r="AB275" s="27"/>
      <c r="AC275" s="27"/>
    </row>
    <row r="276" spans="1:29" ht="15.75" customHeight="1" x14ac:dyDescent="0.2">
      <c r="A276" s="35"/>
      <c r="B276" s="27"/>
      <c r="C276" s="27"/>
      <c r="D276" s="36"/>
      <c r="E276" s="37"/>
      <c r="F276" s="27"/>
      <c r="G276" s="27"/>
      <c r="H276" s="27"/>
      <c r="I276" s="38"/>
      <c r="J276" s="39"/>
      <c r="K276" s="40"/>
      <c r="L276" s="38"/>
      <c r="M276" s="41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7"/>
      <c r="AA276" s="27"/>
      <c r="AB276" s="27"/>
      <c r="AC276" s="27"/>
    </row>
    <row r="277" spans="1:29" ht="15.75" customHeight="1" x14ac:dyDescent="0.2">
      <c r="A277" s="35"/>
      <c r="B277" s="27"/>
      <c r="C277" s="27"/>
      <c r="D277" s="36"/>
      <c r="E277" s="37"/>
      <c r="F277" s="27"/>
      <c r="G277" s="27"/>
      <c r="H277" s="27"/>
      <c r="I277" s="38"/>
      <c r="J277" s="39"/>
      <c r="K277" s="40"/>
      <c r="L277" s="38"/>
      <c r="M277" s="41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7"/>
      <c r="AA277" s="27"/>
      <c r="AB277" s="27"/>
      <c r="AC277" s="27"/>
    </row>
    <row r="278" spans="1:29" ht="15.75" customHeight="1" x14ac:dyDescent="0.2">
      <c r="A278" s="35"/>
      <c r="B278" s="27"/>
      <c r="C278" s="27"/>
      <c r="D278" s="36"/>
      <c r="E278" s="37"/>
      <c r="F278" s="27"/>
      <c r="G278" s="27"/>
      <c r="H278" s="27"/>
      <c r="I278" s="38"/>
      <c r="J278" s="39"/>
      <c r="K278" s="40"/>
      <c r="L278" s="38"/>
      <c r="M278" s="41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7"/>
      <c r="AA278" s="27"/>
      <c r="AB278" s="27"/>
      <c r="AC278" s="27"/>
    </row>
    <row r="279" spans="1:29" ht="15.75" customHeight="1" x14ac:dyDescent="0.2">
      <c r="A279" s="35"/>
      <c r="B279" s="27"/>
      <c r="C279" s="27"/>
      <c r="D279" s="36"/>
      <c r="E279" s="37"/>
      <c r="F279" s="27"/>
      <c r="G279" s="27"/>
      <c r="H279" s="27"/>
      <c r="I279" s="38"/>
      <c r="J279" s="39"/>
      <c r="K279" s="40"/>
      <c r="L279" s="38"/>
      <c r="M279" s="41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7"/>
      <c r="AA279" s="27"/>
      <c r="AB279" s="27"/>
      <c r="AC279" s="27"/>
    </row>
    <row r="280" spans="1:29" ht="15.75" customHeight="1" x14ac:dyDescent="0.2">
      <c r="A280" s="35"/>
      <c r="B280" s="27"/>
      <c r="C280" s="27"/>
      <c r="D280" s="36"/>
      <c r="E280" s="37"/>
      <c r="F280" s="27"/>
      <c r="G280" s="27"/>
      <c r="H280" s="27"/>
      <c r="I280" s="38"/>
      <c r="J280" s="39"/>
      <c r="K280" s="40"/>
      <c r="L280" s="38"/>
      <c r="M280" s="41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7"/>
      <c r="AA280" s="27"/>
      <c r="AB280" s="27"/>
      <c r="AC280" s="27"/>
    </row>
    <row r="281" spans="1:29" ht="15.75" customHeight="1" x14ac:dyDescent="0.2">
      <c r="A281" s="35"/>
      <c r="B281" s="27"/>
      <c r="C281" s="27"/>
      <c r="D281" s="36"/>
      <c r="E281" s="37"/>
      <c r="F281" s="27"/>
      <c r="G281" s="27"/>
      <c r="H281" s="27"/>
      <c r="I281" s="38"/>
      <c r="J281" s="39"/>
      <c r="K281" s="40"/>
      <c r="L281" s="38"/>
      <c r="M281" s="41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7"/>
      <c r="AA281" s="27"/>
      <c r="AB281" s="27"/>
      <c r="AC281" s="27"/>
    </row>
    <row r="282" spans="1:29" ht="15.75" customHeight="1" x14ac:dyDescent="0.2">
      <c r="A282" s="35"/>
      <c r="B282" s="27"/>
      <c r="C282" s="27"/>
      <c r="D282" s="36"/>
      <c r="E282" s="37"/>
      <c r="F282" s="27"/>
      <c r="G282" s="27"/>
      <c r="H282" s="27"/>
      <c r="I282" s="38"/>
      <c r="J282" s="39"/>
      <c r="K282" s="40"/>
      <c r="L282" s="38"/>
      <c r="M282" s="41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7"/>
      <c r="AA282" s="27"/>
      <c r="AB282" s="27"/>
      <c r="AC282" s="27"/>
    </row>
    <row r="283" spans="1:29" ht="15.75" customHeight="1" x14ac:dyDescent="0.2">
      <c r="A283" s="35"/>
      <c r="B283" s="27"/>
      <c r="C283" s="27"/>
      <c r="D283" s="36"/>
      <c r="E283" s="37"/>
      <c r="F283" s="27"/>
      <c r="G283" s="27"/>
      <c r="H283" s="27"/>
      <c r="I283" s="38"/>
      <c r="J283" s="39"/>
      <c r="K283" s="40"/>
      <c r="L283" s="38"/>
      <c r="M283" s="41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7"/>
      <c r="AA283" s="27"/>
      <c r="AB283" s="27"/>
      <c r="AC283" s="27"/>
    </row>
    <row r="284" spans="1:29" ht="15.75" customHeight="1" x14ac:dyDescent="0.2">
      <c r="A284" s="35"/>
      <c r="B284" s="27"/>
      <c r="C284" s="27"/>
      <c r="D284" s="36"/>
      <c r="E284" s="37"/>
      <c r="F284" s="27"/>
      <c r="G284" s="27"/>
      <c r="H284" s="27"/>
      <c r="I284" s="38"/>
      <c r="J284" s="39"/>
      <c r="K284" s="40"/>
      <c r="L284" s="38"/>
      <c r="M284" s="41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7"/>
      <c r="AA284" s="27"/>
      <c r="AB284" s="27"/>
      <c r="AC284" s="27"/>
    </row>
    <row r="285" spans="1:29" ht="15.75" customHeight="1" x14ac:dyDescent="0.2">
      <c r="A285" s="35"/>
      <c r="B285" s="27"/>
      <c r="C285" s="27"/>
      <c r="D285" s="36"/>
      <c r="E285" s="37"/>
      <c r="F285" s="27"/>
      <c r="G285" s="27"/>
      <c r="H285" s="27"/>
      <c r="I285" s="38"/>
      <c r="J285" s="39"/>
      <c r="K285" s="40"/>
      <c r="L285" s="38"/>
      <c r="M285" s="41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7"/>
      <c r="AA285" s="27"/>
      <c r="AB285" s="27"/>
      <c r="AC285" s="27"/>
    </row>
    <row r="286" spans="1:29" ht="15.75" customHeight="1" x14ac:dyDescent="0.2">
      <c r="A286" s="35"/>
      <c r="B286" s="27"/>
      <c r="C286" s="27"/>
      <c r="D286" s="36"/>
      <c r="E286" s="37"/>
      <c r="F286" s="27"/>
      <c r="G286" s="27"/>
      <c r="H286" s="27"/>
      <c r="I286" s="38"/>
      <c r="J286" s="39"/>
      <c r="K286" s="40"/>
      <c r="L286" s="38"/>
      <c r="M286" s="41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7"/>
      <c r="AA286" s="27"/>
      <c r="AB286" s="27"/>
      <c r="AC286" s="27"/>
    </row>
    <row r="287" spans="1:29" ht="15.75" customHeight="1" x14ac:dyDescent="0.2">
      <c r="A287" s="35"/>
      <c r="B287" s="27"/>
      <c r="C287" s="27"/>
      <c r="D287" s="36"/>
      <c r="E287" s="37"/>
      <c r="F287" s="27"/>
      <c r="G287" s="27"/>
      <c r="H287" s="27"/>
      <c r="I287" s="38"/>
      <c r="J287" s="39"/>
      <c r="K287" s="40"/>
      <c r="L287" s="38"/>
      <c r="M287" s="41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7"/>
      <c r="AA287" s="27"/>
      <c r="AB287" s="27"/>
      <c r="AC287" s="27"/>
    </row>
    <row r="288" spans="1:29" ht="15.75" customHeight="1" x14ac:dyDescent="0.2">
      <c r="A288" s="35"/>
      <c r="B288" s="27"/>
      <c r="C288" s="27"/>
      <c r="D288" s="36"/>
      <c r="E288" s="37"/>
      <c r="F288" s="27"/>
      <c r="G288" s="27"/>
      <c r="H288" s="27"/>
      <c r="I288" s="38"/>
      <c r="J288" s="39"/>
      <c r="K288" s="40"/>
      <c r="L288" s="38"/>
      <c r="M288" s="41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7"/>
      <c r="AA288" s="27"/>
      <c r="AB288" s="27"/>
      <c r="AC288" s="27"/>
    </row>
    <row r="289" spans="1:29" ht="15.75" customHeight="1" x14ac:dyDescent="0.2">
      <c r="A289" s="35"/>
      <c r="B289" s="27"/>
      <c r="C289" s="27"/>
      <c r="D289" s="36"/>
      <c r="E289" s="37"/>
      <c r="F289" s="27"/>
      <c r="G289" s="27"/>
      <c r="H289" s="27"/>
      <c r="I289" s="38"/>
      <c r="J289" s="39"/>
      <c r="K289" s="40"/>
      <c r="L289" s="38"/>
      <c r="M289" s="41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7"/>
      <c r="AA289" s="27"/>
      <c r="AB289" s="27"/>
      <c r="AC289" s="27"/>
    </row>
    <row r="290" spans="1:29" ht="15.75" customHeight="1" x14ac:dyDescent="0.2">
      <c r="A290" s="35"/>
      <c r="B290" s="27"/>
      <c r="C290" s="27"/>
      <c r="D290" s="36"/>
      <c r="E290" s="37"/>
      <c r="F290" s="27"/>
      <c r="G290" s="27"/>
      <c r="H290" s="27"/>
      <c r="I290" s="38"/>
      <c r="J290" s="39"/>
      <c r="K290" s="40"/>
      <c r="L290" s="38"/>
      <c r="M290" s="41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7"/>
      <c r="AA290" s="27"/>
      <c r="AB290" s="27"/>
      <c r="AC290" s="27"/>
    </row>
    <row r="291" spans="1:29" ht="15.75" customHeight="1" x14ac:dyDescent="0.2">
      <c r="A291" s="35"/>
      <c r="B291" s="27"/>
      <c r="C291" s="27"/>
      <c r="D291" s="36"/>
      <c r="E291" s="37"/>
      <c r="F291" s="27"/>
      <c r="G291" s="27"/>
      <c r="H291" s="27"/>
      <c r="I291" s="38"/>
      <c r="J291" s="39"/>
      <c r="K291" s="40"/>
      <c r="L291" s="38"/>
      <c r="M291" s="41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7"/>
      <c r="AA291" s="27"/>
      <c r="AB291" s="27"/>
      <c r="AC291" s="27"/>
    </row>
    <row r="292" spans="1:29" ht="15.75" customHeight="1" x14ac:dyDescent="0.2">
      <c r="A292" s="35"/>
      <c r="B292" s="27"/>
      <c r="C292" s="27"/>
      <c r="D292" s="36"/>
      <c r="E292" s="37"/>
      <c r="F292" s="27"/>
      <c r="G292" s="27"/>
      <c r="H292" s="27"/>
      <c r="I292" s="38"/>
      <c r="J292" s="39"/>
      <c r="K292" s="40"/>
      <c r="L292" s="38"/>
      <c r="M292" s="41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7"/>
      <c r="AA292" s="27"/>
      <c r="AB292" s="27"/>
      <c r="AC292" s="27"/>
    </row>
    <row r="293" spans="1:29" ht="15.75" customHeight="1" x14ac:dyDescent="0.2">
      <c r="A293" s="35"/>
      <c r="B293" s="27"/>
      <c r="C293" s="27"/>
      <c r="D293" s="36"/>
      <c r="E293" s="37"/>
      <c r="F293" s="27"/>
      <c r="G293" s="27"/>
      <c r="H293" s="27"/>
      <c r="I293" s="38"/>
      <c r="J293" s="39"/>
      <c r="K293" s="40"/>
      <c r="L293" s="38"/>
      <c r="M293" s="41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7"/>
      <c r="AA293" s="27"/>
      <c r="AB293" s="27"/>
      <c r="AC293" s="27"/>
    </row>
    <row r="294" spans="1:29" ht="15.75" customHeight="1" x14ac:dyDescent="0.2">
      <c r="A294" s="35"/>
      <c r="B294" s="27"/>
      <c r="C294" s="27"/>
      <c r="D294" s="36"/>
      <c r="E294" s="37"/>
      <c r="F294" s="27"/>
      <c r="G294" s="27"/>
      <c r="H294" s="27"/>
      <c r="I294" s="38"/>
      <c r="J294" s="39"/>
      <c r="K294" s="40"/>
      <c r="L294" s="38"/>
      <c r="M294" s="41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7"/>
      <c r="AA294" s="27"/>
      <c r="AB294" s="27"/>
      <c r="AC294" s="27"/>
    </row>
    <row r="295" spans="1:29" ht="15.75" customHeight="1" x14ac:dyDescent="0.2">
      <c r="A295" s="35"/>
      <c r="B295" s="27"/>
      <c r="C295" s="27"/>
      <c r="D295" s="36"/>
      <c r="E295" s="37"/>
      <c r="F295" s="27"/>
      <c r="G295" s="27"/>
      <c r="H295" s="27"/>
      <c r="I295" s="38"/>
      <c r="J295" s="39"/>
      <c r="K295" s="40"/>
      <c r="L295" s="38"/>
      <c r="M295" s="41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7"/>
      <c r="AA295" s="27"/>
      <c r="AB295" s="27"/>
      <c r="AC295" s="27"/>
    </row>
    <row r="296" spans="1:29" ht="15.75" customHeight="1" x14ac:dyDescent="0.2">
      <c r="A296" s="35"/>
      <c r="B296" s="27"/>
      <c r="C296" s="27"/>
      <c r="D296" s="36"/>
      <c r="E296" s="37"/>
      <c r="F296" s="27"/>
      <c r="G296" s="27"/>
      <c r="H296" s="27"/>
      <c r="I296" s="38"/>
      <c r="J296" s="39"/>
      <c r="K296" s="40"/>
      <c r="L296" s="38"/>
      <c r="M296" s="41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7"/>
      <c r="AA296" s="27"/>
      <c r="AB296" s="27"/>
      <c r="AC296" s="27"/>
    </row>
    <row r="297" spans="1:29" ht="15.75" customHeight="1" x14ac:dyDescent="0.2">
      <c r="A297" s="35"/>
      <c r="B297" s="27"/>
      <c r="C297" s="27"/>
      <c r="D297" s="36"/>
      <c r="E297" s="37"/>
      <c r="F297" s="27"/>
      <c r="G297" s="27"/>
      <c r="H297" s="27"/>
      <c r="I297" s="38"/>
      <c r="J297" s="39"/>
      <c r="K297" s="40"/>
      <c r="L297" s="38"/>
      <c r="M297" s="41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7"/>
      <c r="AA297" s="27"/>
      <c r="AB297" s="27"/>
      <c r="AC297" s="27"/>
    </row>
    <row r="298" spans="1:29" ht="15.75" customHeight="1" x14ac:dyDescent="0.2">
      <c r="A298" s="35"/>
      <c r="B298" s="27"/>
      <c r="C298" s="27"/>
      <c r="D298" s="36"/>
      <c r="E298" s="37"/>
      <c r="F298" s="27"/>
      <c r="G298" s="27"/>
      <c r="H298" s="27"/>
      <c r="I298" s="38"/>
      <c r="J298" s="39"/>
      <c r="K298" s="40"/>
      <c r="L298" s="38"/>
      <c r="M298" s="41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7"/>
      <c r="AA298" s="27"/>
      <c r="AB298" s="27"/>
      <c r="AC298" s="27"/>
    </row>
    <row r="299" spans="1:29" ht="15.75" customHeight="1" x14ac:dyDescent="0.2">
      <c r="A299" s="35"/>
      <c r="B299" s="27"/>
      <c r="C299" s="27"/>
      <c r="D299" s="36"/>
      <c r="E299" s="37"/>
      <c r="F299" s="27"/>
      <c r="G299" s="27"/>
      <c r="H299" s="27"/>
      <c r="I299" s="38"/>
      <c r="J299" s="39"/>
      <c r="K299" s="40"/>
      <c r="L299" s="38"/>
      <c r="M299" s="41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7"/>
      <c r="AA299" s="27"/>
      <c r="AB299" s="27"/>
      <c r="AC299" s="27"/>
    </row>
    <row r="300" spans="1:29" ht="15.75" customHeight="1" x14ac:dyDescent="0.2">
      <c r="A300" s="35"/>
      <c r="B300" s="27"/>
      <c r="C300" s="27"/>
      <c r="D300" s="36"/>
      <c r="E300" s="37"/>
      <c r="F300" s="27"/>
      <c r="G300" s="27"/>
      <c r="H300" s="27"/>
      <c r="I300" s="38"/>
      <c r="J300" s="39"/>
      <c r="K300" s="40"/>
      <c r="L300" s="38"/>
      <c r="M300" s="41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7"/>
      <c r="AA300" s="27"/>
      <c r="AB300" s="27"/>
      <c r="AC300" s="27"/>
    </row>
    <row r="301" spans="1:29" ht="15.75" customHeight="1" x14ac:dyDescent="0.2">
      <c r="A301" s="35"/>
      <c r="B301" s="27"/>
      <c r="C301" s="27"/>
      <c r="D301" s="36"/>
      <c r="E301" s="37"/>
      <c r="F301" s="27"/>
      <c r="G301" s="27"/>
      <c r="H301" s="27"/>
      <c r="I301" s="38"/>
      <c r="J301" s="39"/>
      <c r="K301" s="40"/>
      <c r="L301" s="38"/>
      <c r="M301" s="41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7"/>
      <c r="AA301" s="27"/>
      <c r="AB301" s="27"/>
      <c r="AC301" s="27"/>
    </row>
    <row r="302" spans="1:29" ht="15.75" customHeight="1" x14ac:dyDescent="0.2">
      <c r="A302" s="35"/>
      <c r="B302" s="27"/>
      <c r="C302" s="27"/>
      <c r="D302" s="36"/>
      <c r="E302" s="37"/>
      <c r="F302" s="27"/>
      <c r="G302" s="27"/>
      <c r="H302" s="27"/>
      <c r="I302" s="38"/>
      <c r="J302" s="39"/>
      <c r="K302" s="40"/>
      <c r="L302" s="38"/>
      <c r="M302" s="41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7"/>
      <c r="AA302" s="27"/>
      <c r="AB302" s="27"/>
      <c r="AC302" s="27"/>
    </row>
    <row r="303" spans="1:29" ht="15.75" customHeight="1" x14ac:dyDescent="0.2">
      <c r="A303" s="35"/>
      <c r="B303" s="27"/>
      <c r="C303" s="27"/>
      <c r="D303" s="36"/>
      <c r="E303" s="37"/>
      <c r="F303" s="27"/>
      <c r="G303" s="27"/>
      <c r="H303" s="27"/>
      <c r="I303" s="38"/>
      <c r="J303" s="39"/>
      <c r="K303" s="40"/>
      <c r="L303" s="38"/>
      <c r="M303" s="41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7"/>
      <c r="AA303" s="27"/>
      <c r="AB303" s="27"/>
      <c r="AC303" s="27"/>
    </row>
    <row r="304" spans="1:29" ht="15.75" customHeight="1" x14ac:dyDescent="0.2">
      <c r="A304" s="35"/>
      <c r="B304" s="27"/>
      <c r="C304" s="27"/>
      <c r="D304" s="36"/>
      <c r="E304" s="37"/>
      <c r="F304" s="27"/>
      <c r="G304" s="27"/>
      <c r="H304" s="27"/>
      <c r="I304" s="38"/>
      <c r="J304" s="39"/>
      <c r="K304" s="40"/>
      <c r="L304" s="38"/>
      <c r="M304" s="41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7"/>
      <c r="AA304" s="27"/>
      <c r="AB304" s="27"/>
      <c r="AC304" s="27"/>
    </row>
    <row r="305" spans="1:29" ht="15.75" customHeight="1" x14ac:dyDescent="0.2">
      <c r="A305" s="35"/>
      <c r="B305" s="27"/>
      <c r="C305" s="27"/>
      <c r="D305" s="36"/>
      <c r="E305" s="37"/>
      <c r="F305" s="27"/>
      <c r="G305" s="27"/>
      <c r="H305" s="27"/>
      <c r="I305" s="38"/>
      <c r="J305" s="39"/>
      <c r="K305" s="40"/>
      <c r="L305" s="38"/>
      <c r="M305" s="41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7"/>
      <c r="AA305" s="27"/>
      <c r="AB305" s="27"/>
      <c r="AC305" s="27"/>
    </row>
    <row r="306" spans="1:29" ht="15.75" customHeight="1" x14ac:dyDescent="0.2">
      <c r="A306" s="35"/>
      <c r="B306" s="27"/>
      <c r="C306" s="27"/>
      <c r="D306" s="36"/>
      <c r="E306" s="37"/>
      <c r="F306" s="27"/>
      <c r="G306" s="27"/>
      <c r="H306" s="27"/>
      <c r="I306" s="38"/>
      <c r="J306" s="39"/>
      <c r="K306" s="40"/>
      <c r="L306" s="38"/>
      <c r="M306" s="41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7"/>
      <c r="AA306" s="27"/>
      <c r="AB306" s="27"/>
      <c r="AC306" s="27"/>
    </row>
    <row r="307" spans="1:29" ht="15.75" customHeight="1" x14ac:dyDescent="0.2">
      <c r="A307" s="35"/>
      <c r="B307" s="27"/>
      <c r="C307" s="27"/>
      <c r="D307" s="36"/>
      <c r="E307" s="37"/>
      <c r="F307" s="27"/>
      <c r="G307" s="27"/>
      <c r="H307" s="27"/>
      <c r="I307" s="38"/>
      <c r="J307" s="39"/>
      <c r="K307" s="40"/>
      <c r="L307" s="38"/>
      <c r="M307" s="41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7"/>
      <c r="AA307" s="27"/>
      <c r="AB307" s="27"/>
      <c r="AC307" s="27"/>
    </row>
    <row r="308" spans="1:29" ht="15.75" customHeight="1" x14ac:dyDescent="0.2">
      <c r="A308" s="35"/>
      <c r="B308" s="27"/>
      <c r="C308" s="27"/>
      <c r="D308" s="36"/>
      <c r="E308" s="37"/>
      <c r="F308" s="27"/>
      <c r="G308" s="27"/>
      <c r="H308" s="27"/>
      <c r="I308" s="38"/>
      <c r="J308" s="39"/>
      <c r="K308" s="40"/>
      <c r="L308" s="38"/>
      <c r="M308" s="41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7"/>
      <c r="AA308" s="27"/>
      <c r="AB308" s="27"/>
      <c r="AC308" s="27"/>
    </row>
    <row r="309" spans="1:29" ht="15.75" customHeight="1" x14ac:dyDescent="0.2">
      <c r="A309" s="35"/>
      <c r="B309" s="27"/>
      <c r="C309" s="27"/>
      <c r="D309" s="36"/>
      <c r="E309" s="37"/>
      <c r="F309" s="27"/>
      <c r="G309" s="27"/>
      <c r="H309" s="27"/>
      <c r="I309" s="38"/>
      <c r="J309" s="39"/>
      <c r="K309" s="40"/>
      <c r="L309" s="38"/>
      <c r="M309" s="41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7"/>
      <c r="AA309" s="27"/>
      <c r="AB309" s="27"/>
      <c r="AC309" s="27"/>
    </row>
    <row r="310" spans="1:29" ht="15.75" customHeight="1" x14ac:dyDescent="0.2">
      <c r="A310" s="35"/>
      <c r="B310" s="27"/>
      <c r="C310" s="27"/>
      <c r="D310" s="36"/>
      <c r="E310" s="37"/>
      <c r="F310" s="27"/>
      <c r="G310" s="27"/>
      <c r="H310" s="27"/>
      <c r="I310" s="38"/>
      <c r="J310" s="39"/>
      <c r="K310" s="40"/>
      <c r="L310" s="38"/>
      <c r="M310" s="41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7"/>
      <c r="AA310" s="27"/>
      <c r="AB310" s="27"/>
      <c r="AC310" s="27"/>
    </row>
    <row r="311" spans="1:29" ht="15.75" customHeight="1" x14ac:dyDescent="0.2">
      <c r="A311" s="35"/>
      <c r="B311" s="27"/>
      <c r="C311" s="27"/>
      <c r="D311" s="36"/>
      <c r="E311" s="37"/>
      <c r="F311" s="27"/>
      <c r="G311" s="27"/>
      <c r="H311" s="27"/>
      <c r="I311" s="38"/>
      <c r="J311" s="39"/>
      <c r="K311" s="40"/>
      <c r="L311" s="38"/>
      <c r="M311" s="41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7"/>
      <c r="AA311" s="27"/>
      <c r="AB311" s="27"/>
      <c r="AC311" s="27"/>
    </row>
    <row r="312" spans="1:29" ht="15.75" customHeight="1" x14ac:dyDescent="0.2">
      <c r="A312" s="35"/>
      <c r="B312" s="27"/>
      <c r="C312" s="27"/>
      <c r="D312" s="36"/>
      <c r="E312" s="37"/>
      <c r="F312" s="27"/>
      <c r="G312" s="27"/>
      <c r="H312" s="27"/>
      <c r="I312" s="38"/>
      <c r="J312" s="39"/>
      <c r="K312" s="40"/>
      <c r="L312" s="38"/>
      <c r="M312" s="41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7"/>
      <c r="AA312" s="27"/>
      <c r="AB312" s="27"/>
      <c r="AC312" s="27"/>
    </row>
    <row r="313" spans="1:29" ht="15.75" customHeight="1" x14ac:dyDescent="0.2">
      <c r="A313" s="35"/>
      <c r="B313" s="27"/>
      <c r="C313" s="27"/>
      <c r="D313" s="36"/>
      <c r="E313" s="37"/>
      <c r="F313" s="27"/>
      <c r="G313" s="27"/>
      <c r="H313" s="27"/>
      <c r="I313" s="38"/>
      <c r="J313" s="39"/>
      <c r="K313" s="40"/>
      <c r="L313" s="38"/>
      <c r="M313" s="41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7"/>
      <c r="AA313" s="27"/>
      <c r="AB313" s="27"/>
      <c r="AC313" s="27"/>
    </row>
    <row r="314" spans="1:29" ht="15.75" customHeight="1" x14ac:dyDescent="0.2">
      <c r="A314" s="35"/>
      <c r="B314" s="27"/>
      <c r="C314" s="27"/>
      <c r="D314" s="36"/>
      <c r="E314" s="37"/>
      <c r="F314" s="27"/>
      <c r="G314" s="27"/>
      <c r="H314" s="27"/>
      <c r="I314" s="38"/>
      <c r="J314" s="39"/>
      <c r="K314" s="40"/>
      <c r="L314" s="38"/>
      <c r="M314" s="41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7"/>
      <c r="AA314" s="27"/>
      <c r="AB314" s="27"/>
      <c r="AC314" s="27"/>
    </row>
    <row r="315" spans="1:29" ht="15.75" customHeight="1" x14ac:dyDescent="0.2">
      <c r="A315" s="35"/>
      <c r="B315" s="27"/>
      <c r="C315" s="27"/>
      <c r="D315" s="36"/>
      <c r="E315" s="37"/>
      <c r="F315" s="27"/>
      <c r="G315" s="27"/>
      <c r="H315" s="27"/>
      <c r="I315" s="38"/>
      <c r="J315" s="39"/>
      <c r="K315" s="40"/>
      <c r="L315" s="38"/>
      <c r="M315" s="41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7"/>
      <c r="AA315" s="27"/>
      <c r="AB315" s="27"/>
      <c r="AC315" s="27"/>
    </row>
    <row r="316" spans="1:29" ht="15.75" customHeight="1" x14ac:dyDescent="0.2">
      <c r="A316" s="35"/>
      <c r="B316" s="27"/>
      <c r="C316" s="27"/>
      <c r="D316" s="36"/>
      <c r="E316" s="37"/>
      <c r="F316" s="27"/>
      <c r="G316" s="27"/>
      <c r="H316" s="27"/>
      <c r="I316" s="38"/>
      <c r="J316" s="39"/>
      <c r="K316" s="40"/>
      <c r="L316" s="38"/>
      <c r="M316" s="41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7"/>
      <c r="AA316" s="27"/>
      <c r="AB316" s="27"/>
      <c r="AC316" s="27"/>
    </row>
    <row r="317" spans="1:29" ht="15.75" customHeight="1" x14ac:dyDescent="0.2">
      <c r="A317" s="35"/>
      <c r="B317" s="27"/>
      <c r="C317" s="27"/>
      <c r="D317" s="36"/>
      <c r="E317" s="37"/>
      <c r="F317" s="27"/>
      <c r="G317" s="27"/>
      <c r="H317" s="27"/>
      <c r="I317" s="38"/>
      <c r="J317" s="39"/>
      <c r="K317" s="40"/>
      <c r="L317" s="38"/>
      <c r="M317" s="41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7"/>
      <c r="AA317" s="27"/>
      <c r="AB317" s="27"/>
      <c r="AC317" s="27"/>
    </row>
    <row r="318" spans="1:29" ht="15.75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3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2"/>
      <c r="AA318" s="42"/>
      <c r="AB318" s="42"/>
      <c r="AC318" s="42"/>
    </row>
    <row r="319" spans="1:29" ht="15.75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3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2"/>
      <c r="AA319" s="42"/>
      <c r="AB319" s="42"/>
      <c r="AC319" s="42"/>
    </row>
    <row r="320" spans="1:29" ht="15.75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3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2"/>
      <c r="AA320" s="42"/>
      <c r="AB320" s="42"/>
      <c r="AC320" s="42"/>
    </row>
    <row r="321" spans="1:29" ht="15.75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3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2"/>
      <c r="AA321" s="42"/>
      <c r="AB321" s="42"/>
      <c r="AC321" s="42"/>
    </row>
    <row r="322" spans="1:29" ht="15.75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3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2"/>
      <c r="AA322" s="42"/>
      <c r="AB322" s="42"/>
      <c r="AC322" s="42"/>
    </row>
    <row r="323" spans="1:29" ht="15.75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3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2"/>
      <c r="AA323" s="42"/>
      <c r="AB323" s="42"/>
      <c r="AC323" s="42"/>
    </row>
    <row r="324" spans="1:29" ht="15.75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3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2"/>
      <c r="AA324" s="42"/>
      <c r="AB324" s="42"/>
      <c r="AC324" s="42"/>
    </row>
    <row r="325" spans="1:29" ht="15.75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3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2"/>
      <c r="AA325" s="42"/>
      <c r="AB325" s="42"/>
      <c r="AC325" s="42"/>
    </row>
    <row r="326" spans="1:29" ht="15.75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3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2"/>
      <c r="AA326" s="42"/>
      <c r="AB326" s="42"/>
      <c r="AC326" s="42"/>
    </row>
    <row r="327" spans="1:29" ht="15.75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3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2"/>
      <c r="AA327" s="42"/>
      <c r="AB327" s="42"/>
      <c r="AC327" s="42"/>
    </row>
    <row r="328" spans="1:29" ht="15.75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3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2"/>
      <c r="AA328" s="42"/>
      <c r="AB328" s="42"/>
      <c r="AC328" s="42"/>
    </row>
    <row r="329" spans="1:29" ht="15.75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3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2"/>
      <c r="AA329" s="42"/>
      <c r="AB329" s="42"/>
      <c r="AC329" s="42"/>
    </row>
    <row r="330" spans="1:29" ht="15.75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3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2"/>
      <c r="AA330" s="42"/>
      <c r="AB330" s="42"/>
      <c r="AC330" s="42"/>
    </row>
    <row r="331" spans="1:29" ht="15.75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3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2"/>
      <c r="AA331" s="42"/>
      <c r="AB331" s="42"/>
      <c r="AC331" s="42"/>
    </row>
    <row r="332" spans="1:29" ht="15.75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3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2"/>
      <c r="AA332" s="42"/>
      <c r="AB332" s="42"/>
      <c r="AC332" s="42"/>
    </row>
    <row r="333" spans="1:29" ht="15.75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3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2"/>
      <c r="AA333" s="42"/>
      <c r="AB333" s="42"/>
      <c r="AC333" s="42"/>
    </row>
    <row r="334" spans="1:29" ht="15.75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3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2"/>
      <c r="AA334" s="42"/>
      <c r="AB334" s="42"/>
      <c r="AC334" s="42"/>
    </row>
    <row r="335" spans="1:29" ht="15.75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3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2"/>
      <c r="AA335" s="42"/>
      <c r="AB335" s="42"/>
      <c r="AC335" s="42"/>
    </row>
    <row r="336" spans="1:29" ht="15.75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3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2"/>
      <c r="AA336" s="42"/>
      <c r="AB336" s="42"/>
      <c r="AC336" s="42"/>
    </row>
    <row r="337" spans="1:29" ht="15.75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3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2"/>
      <c r="AA337" s="42"/>
      <c r="AB337" s="42"/>
      <c r="AC337" s="42"/>
    </row>
    <row r="338" spans="1:29" ht="15.75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3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2"/>
      <c r="AA338" s="42"/>
      <c r="AB338" s="42"/>
      <c r="AC338" s="42"/>
    </row>
    <row r="339" spans="1:29" ht="15.75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3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2"/>
      <c r="AA339" s="42"/>
      <c r="AB339" s="42"/>
      <c r="AC339" s="42"/>
    </row>
    <row r="340" spans="1:29" ht="15.75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3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2"/>
      <c r="AA340" s="42"/>
      <c r="AB340" s="42"/>
      <c r="AC340" s="42"/>
    </row>
    <row r="341" spans="1:29" ht="15.75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3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2"/>
      <c r="AA341" s="42"/>
      <c r="AB341" s="42"/>
      <c r="AC341" s="42"/>
    </row>
    <row r="342" spans="1:29" ht="15.75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3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2"/>
      <c r="AA342" s="42"/>
      <c r="AB342" s="42"/>
      <c r="AC342" s="42"/>
    </row>
    <row r="343" spans="1:29" ht="15.75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3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2"/>
      <c r="AA343" s="42"/>
      <c r="AB343" s="42"/>
      <c r="AC343" s="42"/>
    </row>
    <row r="344" spans="1:29" ht="15.75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3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2"/>
      <c r="AA344" s="42"/>
      <c r="AB344" s="42"/>
      <c r="AC344" s="42"/>
    </row>
    <row r="345" spans="1:29" ht="15.75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3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2"/>
      <c r="AA345" s="42"/>
      <c r="AB345" s="42"/>
      <c r="AC345" s="42"/>
    </row>
    <row r="346" spans="1:29" ht="15.75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3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2"/>
      <c r="AA346" s="42"/>
      <c r="AB346" s="42"/>
      <c r="AC346" s="42"/>
    </row>
    <row r="347" spans="1:29" ht="15.75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3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2"/>
      <c r="AA347" s="42"/>
      <c r="AB347" s="42"/>
      <c r="AC347" s="42"/>
    </row>
    <row r="348" spans="1:29" ht="15.75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3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2"/>
      <c r="AA348" s="42"/>
      <c r="AB348" s="42"/>
      <c r="AC348" s="42"/>
    </row>
    <row r="349" spans="1:29" ht="15.75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3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2"/>
      <c r="AA349" s="42"/>
      <c r="AB349" s="42"/>
      <c r="AC349" s="42"/>
    </row>
    <row r="350" spans="1:29" ht="15.75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3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2"/>
      <c r="AA350" s="42"/>
      <c r="AB350" s="42"/>
      <c r="AC350" s="42"/>
    </row>
    <row r="351" spans="1:29" ht="15.75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3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2"/>
      <c r="AA351" s="42"/>
      <c r="AB351" s="42"/>
      <c r="AC351" s="42"/>
    </row>
    <row r="352" spans="1:29" ht="15.75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3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2"/>
      <c r="AA352" s="42"/>
      <c r="AB352" s="42"/>
      <c r="AC352" s="42"/>
    </row>
    <row r="353" spans="1:29" ht="15.75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3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2"/>
      <c r="AA353" s="42"/>
      <c r="AB353" s="42"/>
      <c r="AC353" s="42"/>
    </row>
    <row r="354" spans="1:29" ht="15.75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3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2"/>
      <c r="AA354" s="42"/>
      <c r="AB354" s="42"/>
      <c r="AC354" s="42"/>
    </row>
    <row r="355" spans="1:29" ht="15.75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3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2"/>
      <c r="AA355" s="42"/>
      <c r="AB355" s="42"/>
      <c r="AC355" s="42"/>
    </row>
    <row r="356" spans="1:29" ht="15.75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3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2"/>
      <c r="AA356" s="42"/>
      <c r="AB356" s="42"/>
      <c r="AC356" s="42"/>
    </row>
    <row r="357" spans="1:29" ht="15.75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3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2"/>
      <c r="AA357" s="42"/>
      <c r="AB357" s="42"/>
      <c r="AC357" s="42"/>
    </row>
    <row r="358" spans="1:29" ht="15.75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3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2"/>
      <c r="AA358" s="42"/>
      <c r="AB358" s="42"/>
      <c r="AC358" s="42"/>
    </row>
    <row r="359" spans="1:29" ht="15.75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3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2"/>
      <c r="AA359" s="42"/>
      <c r="AB359" s="42"/>
      <c r="AC359" s="42"/>
    </row>
    <row r="360" spans="1:29" ht="15.75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3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2"/>
      <c r="AA360" s="42"/>
      <c r="AB360" s="42"/>
      <c r="AC360" s="42"/>
    </row>
    <row r="361" spans="1:29" ht="15.75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3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2"/>
      <c r="AA361" s="42"/>
      <c r="AB361" s="42"/>
      <c r="AC361" s="42"/>
    </row>
    <row r="362" spans="1:29" ht="15.75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3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2"/>
      <c r="AA362" s="42"/>
      <c r="AB362" s="42"/>
      <c r="AC362" s="42"/>
    </row>
    <row r="363" spans="1:29" ht="15.75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3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2"/>
      <c r="AA363" s="42"/>
      <c r="AB363" s="42"/>
      <c r="AC363" s="42"/>
    </row>
    <row r="364" spans="1:29" ht="15.75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3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2"/>
      <c r="AA364" s="42"/>
      <c r="AB364" s="42"/>
      <c r="AC364" s="42"/>
    </row>
    <row r="365" spans="1:29" ht="15.75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3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2"/>
      <c r="AA365" s="42"/>
      <c r="AB365" s="42"/>
      <c r="AC365" s="42"/>
    </row>
    <row r="366" spans="1:29" ht="15.75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3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2"/>
      <c r="AA366" s="42"/>
      <c r="AB366" s="42"/>
      <c r="AC366" s="42"/>
    </row>
    <row r="367" spans="1:29" ht="15.75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3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2"/>
      <c r="AA367" s="42"/>
      <c r="AB367" s="42"/>
      <c r="AC367" s="42"/>
    </row>
    <row r="368" spans="1:29" ht="15.75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3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2"/>
      <c r="AA368" s="42"/>
      <c r="AB368" s="42"/>
      <c r="AC368" s="42"/>
    </row>
    <row r="369" spans="1:29" ht="15.75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3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2"/>
      <c r="AA369" s="42"/>
      <c r="AB369" s="42"/>
      <c r="AC369" s="42"/>
    </row>
    <row r="370" spans="1:29" ht="15.75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3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2"/>
      <c r="AA370" s="42"/>
      <c r="AB370" s="42"/>
      <c r="AC370" s="42"/>
    </row>
    <row r="371" spans="1:29" ht="15.75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3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2"/>
      <c r="AA371" s="42"/>
      <c r="AB371" s="42"/>
      <c r="AC371" s="42"/>
    </row>
    <row r="372" spans="1:29" ht="15.75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3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2"/>
      <c r="AA372" s="42"/>
      <c r="AB372" s="42"/>
      <c r="AC372" s="42"/>
    </row>
    <row r="373" spans="1:29" ht="15.75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3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2"/>
      <c r="AA373" s="42"/>
      <c r="AB373" s="42"/>
      <c r="AC373" s="42"/>
    </row>
    <row r="374" spans="1:29" ht="15.75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3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2"/>
      <c r="AA374" s="42"/>
      <c r="AB374" s="42"/>
      <c r="AC374" s="42"/>
    </row>
    <row r="375" spans="1:29" ht="15.75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3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2"/>
      <c r="AA375" s="42"/>
      <c r="AB375" s="42"/>
      <c r="AC375" s="42"/>
    </row>
    <row r="376" spans="1:29" ht="15.75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3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2"/>
      <c r="AA376" s="42"/>
      <c r="AB376" s="42"/>
      <c r="AC376" s="42"/>
    </row>
    <row r="377" spans="1:29" ht="15.75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3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2"/>
      <c r="AA377" s="42"/>
      <c r="AB377" s="42"/>
      <c r="AC377" s="42"/>
    </row>
    <row r="378" spans="1:29" ht="15.75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3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2"/>
      <c r="AA378" s="42"/>
      <c r="AB378" s="42"/>
      <c r="AC378" s="42"/>
    </row>
    <row r="379" spans="1:29" ht="15.75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3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2"/>
      <c r="AA379" s="42"/>
      <c r="AB379" s="42"/>
      <c r="AC379" s="42"/>
    </row>
    <row r="380" spans="1:29" ht="15.75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3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2"/>
      <c r="AA380" s="42"/>
      <c r="AB380" s="42"/>
      <c r="AC380" s="42"/>
    </row>
    <row r="381" spans="1:29" ht="15.75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3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2"/>
      <c r="AA381" s="42"/>
      <c r="AB381" s="42"/>
      <c r="AC381" s="42"/>
    </row>
    <row r="382" spans="1:29" ht="15.75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3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2"/>
      <c r="AA382" s="42"/>
      <c r="AB382" s="42"/>
      <c r="AC382" s="42"/>
    </row>
    <row r="383" spans="1:29" ht="15.75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3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2"/>
      <c r="AA383" s="42"/>
      <c r="AB383" s="42"/>
      <c r="AC383" s="42"/>
    </row>
    <row r="384" spans="1:29" ht="15.75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3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2"/>
      <c r="AA384" s="42"/>
      <c r="AB384" s="42"/>
      <c r="AC384" s="42"/>
    </row>
    <row r="385" spans="1:29" ht="15.75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3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2"/>
      <c r="AA385" s="42"/>
      <c r="AB385" s="42"/>
      <c r="AC385" s="42"/>
    </row>
    <row r="386" spans="1:29" ht="15.75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3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2"/>
      <c r="AA386" s="42"/>
      <c r="AB386" s="42"/>
      <c r="AC386" s="42"/>
    </row>
    <row r="387" spans="1:29" ht="15.75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3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2"/>
      <c r="AA387" s="42"/>
      <c r="AB387" s="42"/>
      <c r="AC387" s="42"/>
    </row>
    <row r="388" spans="1:29" ht="15.75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3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2"/>
      <c r="AA388" s="42"/>
      <c r="AB388" s="42"/>
      <c r="AC388" s="42"/>
    </row>
    <row r="389" spans="1:29" ht="15.75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3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2"/>
      <c r="AA389" s="42"/>
      <c r="AB389" s="42"/>
      <c r="AC389" s="42"/>
    </row>
    <row r="390" spans="1:29" ht="15.75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3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2"/>
      <c r="AA390" s="42"/>
      <c r="AB390" s="42"/>
      <c r="AC390" s="42"/>
    </row>
    <row r="391" spans="1:29" ht="15.75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3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2"/>
      <c r="AA391" s="42"/>
      <c r="AB391" s="42"/>
      <c r="AC391" s="42"/>
    </row>
    <row r="392" spans="1:29" ht="15.75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3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2"/>
      <c r="AA392" s="42"/>
      <c r="AB392" s="42"/>
      <c r="AC392" s="42"/>
    </row>
    <row r="393" spans="1:29" ht="15.75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3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2"/>
      <c r="AA393" s="42"/>
      <c r="AB393" s="42"/>
      <c r="AC393" s="42"/>
    </row>
    <row r="394" spans="1:29" ht="15.75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3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2"/>
      <c r="AA394" s="42"/>
      <c r="AB394" s="42"/>
      <c r="AC394" s="42"/>
    </row>
    <row r="395" spans="1:29" ht="15.75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3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2"/>
      <c r="AA395" s="42"/>
      <c r="AB395" s="42"/>
      <c r="AC395" s="42"/>
    </row>
    <row r="396" spans="1:29" ht="15.75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3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2"/>
      <c r="AA396" s="42"/>
      <c r="AB396" s="42"/>
      <c r="AC396" s="42"/>
    </row>
    <row r="397" spans="1:29" ht="15.75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3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2"/>
      <c r="AA397" s="42"/>
      <c r="AB397" s="42"/>
      <c r="AC397" s="42"/>
    </row>
    <row r="398" spans="1:29" ht="15.75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3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2"/>
      <c r="AA398" s="42"/>
      <c r="AB398" s="42"/>
      <c r="AC398" s="42"/>
    </row>
    <row r="399" spans="1:29" ht="15.75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3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2"/>
      <c r="AA399" s="42"/>
      <c r="AB399" s="42"/>
      <c r="AC399" s="42"/>
    </row>
    <row r="400" spans="1:29" ht="15.75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3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2"/>
      <c r="AA400" s="42"/>
      <c r="AB400" s="42"/>
      <c r="AC400" s="42"/>
    </row>
    <row r="401" spans="1:29" ht="15.75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3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2"/>
      <c r="AA401" s="42"/>
      <c r="AB401" s="42"/>
      <c r="AC401" s="42"/>
    </row>
    <row r="402" spans="1:29" ht="15.75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3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2"/>
      <c r="AA402" s="42"/>
      <c r="AB402" s="42"/>
      <c r="AC402" s="42"/>
    </row>
    <row r="403" spans="1:29" ht="15.75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3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2"/>
      <c r="AA403" s="42"/>
      <c r="AB403" s="42"/>
      <c r="AC403" s="42"/>
    </row>
    <row r="404" spans="1:29" ht="15.75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3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2"/>
      <c r="AA404" s="42"/>
      <c r="AB404" s="42"/>
      <c r="AC404" s="42"/>
    </row>
    <row r="405" spans="1:29" ht="15.75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3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2"/>
      <c r="AA405" s="42"/>
      <c r="AB405" s="42"/>
      <c r="AC405" s="42"/>
    </row>
    <row r="406" spans="1:29" ht="15.75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3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2"/>
      <c r="AA406" s="42"/>
      <c r="AB406" s="42"/>
      <c r="AC406" s="42"/>
    </row>
    <row r="407" spans="1:29" ht="15.75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3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2"/>
      <c r="AA407" s="42"/>
      <c r="AB407" s="42"/>
      <c r="AC407" s="42"/>
    </row>
    <row r="408" spans="1:29" ht="15.75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3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2"/>
      <c r="AA408" s="42"/>
      <c r="AB408" s="42"/>
      <c r="AC408" s="42"/>
    </row>
    <row r="409" spans="1:29" ht="15.75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3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2"/>
      <c r="AA409" s="42"/>
      <c r="AB409" s="42"/>
      <c r="AC409" s="42"/>
    </row>
    <row r="410" spans="1:29" ht="15.75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3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2"/>
      <c r="AA410" s="42"/>
      <c r="AB410" s="42"/>
      <c r="AC410" s="42"/>
    </row>
    <row r="411" spans="1:29" ht="15.75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3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2"/>
      <c r="AA411" s="42"/>
      <c r="AB411" s="42"/>
      <c r="AC411" s="42"/>
    </row>
    <row r="412" spans="1:29" ht="15.75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3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2"/>
      <c r="AA412" s="42"/>
      <c r="AB412" s="42"/>
      <c r="AC412" s="42"/>
    </row>
    <row r="413" spans="1:29" ht="15.75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3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2"/>
      <c r="AA413" s="42"/>
      <c r="AB413" s="42"/>
      <c r="AC413" s="42"/>
    </row>
    <row r="414" spans="1:29" ht="15.75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3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2"/>
      <c r="AA414" s="42"/>
      <c r="AB414" s="42"/>
      <c r="AC414" s="42"/>
    </row>
    <row r="415" spans="1:29" ht="15.75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3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2"/>
      <c r="AA415" s="42"/>
      <c r="AB415" s="42"/>
      <c r="AC415" s="42"/>
    </row>
    <row r="416" spans="1:29" ht="15.75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3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2"/>
      <c r="AA416" s="42"/>
      <c r="AB416" s="42"/>
      <c r="AC416" s="42"/>
    </row>
    <row r="417" spans="1:29" ht="15.75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3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2"/>
      <c r="AA417" s="42"/>
      <c r="AB417" s="42"/>
      <c r="AC417" s="42"/>
    </row>
    <row r="418" spans="1:29" ht="15.75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3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2"/>
      <c r="AA418" s="42"/>
      <c r="AB418" s="42"/>
      <c r="AC418" s="42"/>
    </row>
    <row r="419" spans="1:29" ht="15.75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3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2"/>
      <c r="AA419" s="42"/>
      <c r="AB419" s="42"/>
      <c r="AC419" s="42"/>
    </row>
    <row r="420" spans="1:29" ht="15.75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3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2"/>
      <c r="AA420" s="42"/>
      <c r="AB420" s="42"/>
      <c r="AC420" s="42"/>
    </row>
    <row r="421" spans="1:29" ht="15.75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3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2"/>
      <c r="AA421" s="42"/>
      <c r="AB421" s="42"/>
      <c r="AC421" s="42"/>
    </row>
    <row r="422" spans="1:29" ht="15.75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3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2"/>
      <c r="AA422" s="42"/>
      <c r="AB422" s="42"/>
      <c r="AC422" s="42"/>
    </row>
    <row r="423" spans="1:29" ht="15.75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3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2"/>
      <c r="AA423" s="42"/>
      <c r="AB423" s="42"/>
      <c r="AC423" s="42"/>
    </row>
    <row r="424" spans="1:29" ht="15.75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3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2"/>
      <c r="AA424" s="42"/>
      <c r="AB424" s="42"/>
      <c r="AC424" s="42"/>
    </row>
    <row r="425" spans="1:29" ht="15.75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3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2"/>
      <c r="AA425" s="42"/>
      <c r="AB425" s="42"/>
      <c r="AC425" s="42"/>
    </row>
    <row r="426" spans="1:29" ht="15.75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3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2"/>
      <c r="AA426" s="42"/>
      <c r="AB426" s="42"/>
      <c r="AC426" s="42"/>
    </row>
    <row r="427" spans="1:29" ht="15.75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3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2"/>
      <c r="AA427" s="42"/>
      <c r="AB427" s="42"/>
      <c r="AC427" s="42"/>
    </row>
    <row r="428" spans="1:29" ht="15.75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3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2"/>
      <c r="AA428" s="42"/>
      <c r="AB428" s="42"/>
      <c r="AC428" s="42"/>
    </row>
    <row r="429" spans="1:29" ht="15.75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3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2"/>
      <c r="AA429" s="42"/>
      <c r="AB429" s="42"/>
      <c r="AC429" s="42"/>
    </row>
    <row r="430" spans="1:29" ht="15.75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3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2"/>
      <c r="AA430" s="42"/>
      <c r="AB430" s="42"/>
      <c r="AC430" s="42"/>
    </row>
    <row r="431" spans="1:29" ht="15.75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3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2"/>
      <c r="AA431" s="42"/>
      <c r="AB431" s="42"/>
      <c r="AC431" s="42"/>
    </row>
    <row r="432" spans="1:29" ht="15.75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3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2"/>
      <c r="AA432" s="42"/>
      <c r="AB432" s="42"/>
      <c r="AC432" s="42"/>
    </row>
    <row r="433" spans="1:29" ht="15.75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3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2"/>
      <c r="AA433" s="42"/>
      <c r="AB433" s="42"/>
      <c r="AC433" s="42"/>
    </row>
    <row r="434" spans="1:29" ht="15.75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3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2"/>
      <c r="AA434" s="42"/>
      <c r="AB434" s="42"/>
      <c r="AC434" s="42"/>
    </row>
    <row r="435" spans="1:29" ht="15.75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3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2"/>
      <c r="AA435" s="42"/>
      <c r="AB435" s="42"/>
      <c r="AC435" s="42"/>
    </row>
    <row r="436" spans="1:29" ht="15.75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3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2"/>
      <c r="AA436" s="42"/>
      <c r="AB436" s="42"/>
      <c r="AC436" s="42"/>
    </row>
    <row r="437" spans="1:29" ht="15.75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3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2"/>
      <c r="AA437" s="42"/>
      <c r="AB437" s="42"/>
      <c r="AC437" s="42"/>
    </row>
    <row r="438" spans="1:29" ht="15.75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3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2"/>
      <c r="AA438" s="42"/>
      <c r="AB438" s="42"/>
      <c r="AC438" s="42"/>
    </row>
    <row r="439" spans="1:29" ht="15.75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3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2"/>
      <c r="AA439" s="42"/>
      <c r="AB439" s="42"/>
      <c r="AC439" s="42"/>
    </row>
    <row r="440" spans="1:29" ht="15.75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3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2"/>
      <c r="AA440" s="42"/>
      <c r="AB440" s="42"/>
      <c r="AC440" s="42"/>
    </row>
    <row r="441" spans="1:29" ht="15.75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3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2"/>
      <c r="AA441" s="42"/>
      <c r="AB441" s="42"/>
      <c r="AC441" s="42"/>
    </row>
    <row r="442" spans="1:29" ht="15.75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3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2"/>
      <c r="AA442" s="42"/>
      <c r="AB442" s="42"/>
      <c r="AC442" s="42"/>
    </row>
    <row r="443" spans="1:29" ht="15.75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3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2"/>
      <c r="AA443" s="42"/>
      <c r="AB443" s="42"/>
      <c r="AC443" s="42"/>
    </row>
    <row r="444" spans="1:29" ht="15.75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3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2"/>
      <c r="AA444" s="42"/>
      <c r="AB444" s="42"/>
      <c r="AC444" s="42"/>
    </row>
    <row r="445" spans="1:29" ht="15.75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3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2"/>
      <c r="AA445" s="42"/>
      <c r="AB445" s="42"/>
      <c r="AC445" s="42"/>
    </row>
    <row r="446" spans="1:29" ht="15.75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3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2"/>
      <c r="AA446" s="42"/>
      <c r="AB446" s="42"/>
      <c r="AC446" s="42"/>
    </row>
    <row r="447" spans="1:29" ht="15.75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3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2"/>
      <c r="AA447" s="42"/>
      <c r="AB447" s="42"/>
      <c r="AC447" s="42"/>
    </row>
    <row r="448" spans="1:29" ht="15.75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3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2"/>
      <c r="AA448" s="42"/>
      <c r="AB448" s="42"/>
      <c r="AC448" s="42"/>
    </row>
    <row r="449" spans="1:29" ht="15.75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3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2"/>
      <c r="AA449" s="42"/>
      <c r="AB449" s="42"/>
      <c r="AC449" s="42"/>
    </row>
    <row r="450" spans="1:29" ht="15.75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3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2"/>
      <c r="AA450" s="42"/>
      <c r="AB450" s="42"/>
      <c r="AC450" s="42"/>
    </row>
    <row r="451" spans="1:29" ht="15.75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3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2"/>
      <c r="AA451" s="42"/>
      <c r="AB451" s="42"/>
      <c r="AC451" s="42"/>
    </row>
    <row r="452" spans="1:29" ht="15.75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3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2"/>
      <c r="AA452" s="42"/>
      <c r="AB452" s="42"/>
      <c r="AC452" s="42"/>
    </row>
    <row r="453" spans="1:29" ht="15.75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3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2"/>
      <c r="AA453" s="42"/>
      <c r="AB453" s="42"/>
      <c r="AC453" s="42"/>
    </row>
    <row r="454" spans="1:29" ht="15.75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3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2"/>
      <c r="AA454" s="42"/>
      <c r="AB454" s="42"/>
      <c r="AC454" s="42"/>
    </row>
    <row r="455" spans="1:29" ht="15.75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3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2"/>
      <c r="AA455" s="42"/>
      <c r="AB455" s="42"/>
      <c r="AC455" s="42"/>
    </row>
    <row r="456" spans="1:29" ht="15.75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3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2"/>
      <c r="AA456" s="42"/>
      <c r="AB456" s="42"/>
      <c r="AC456" s="42"/>
    </row>
    <row r="457" spans="1:29" ht="15.75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3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2"/>
      <c r="AA457" s="42"/>
      <c r="AB457" s="42"/>
      <c r="AC457" s="42"/>
    </row>
    <row r="458" spans="1:29" ht="15.75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3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2"/>
      <c r="AA458" s="42"/>
      <c r="AB458" s="42"/>
      <c r="AC458" s="42"/>
    </row>
    <row r="459" spans="1:29" ht="15.75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3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2"/>
      <c r="AA459" s="42"/>
      <c r="AB459" s="42"/>
      <c r="AC459" s="42"/>
    </row>
    <row r="460" spans="1:29" ht="15.75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3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2"/>
      <c r="AA460" s="42"/>
      <c r="AB460" s="42"/>
      <c r="AC460" s="42"/>
    </row>
    <row r="461" spans="1:29" ht="15.75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3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2"/>
      <c r="AA461" s="42"/>
      <c r="AB461" s="42"/>
      <c r="AC461" s="42"/>
    </row>
    <row r="462" spans="1:29" ht="15.75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3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2"/>
      <c r="AA462" s="42"/>
      <c r="AB462" s="42"/>
      <c r="AC462" s="42"/>
    </row>
    <row r="463" spans="1:29" ht="15.75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3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2"/>
      <c r="AA463" s="42"/>
      <c r="AB463" s="42"/>
      <c r="AC463" s="42"/>
    </row>
    <row r="464" spans="1:29" ht="15.75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3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2"/>
      <c r="AA464" s="42"/>
      <c r="AB464" s="42"/>
      <c r="AC464" s="42"/>
    </row>
    <row r="465" spans="1:29" ht="15.75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3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2"/>
      <c r="AA465" s="42"/>
      <c r="AB465" s="42"/>
      <c r="AC465" s="42"/>
    </row>
    <row r="466" spans="1:29" ht="15.75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3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2"/>
      <c r="AA466" s="42"/>
      <c r="AB466" s="42"/>
      <c r="AC466" s="42"/>
    </row>
    <row r="467" spans="1:29" ht="15.75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3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2"/>
      <c r="AA467" s="42"/>
      <c r="AB467" s="42"/>
      <c r="AC467" s="42"/>
    </row>
    <row r="468" spans="1:29" ht="15.75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3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2"/>
      <c r="AA468" s="42"/>
      <c r="AB468" s="42"/>
      <c r="AC468" s="42"/>
    </row>
    <row r="469" spans="1:29" ht="15.75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3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2"/>
      <c r="AA469" s="42"/>
      <c r="AB469" s="42"/>
      <c r="AC469" s="42"/>
    </row>
    <row r="470" spans="1:29" ht="15.75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3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2"/>
      <c r="AA470" s="42"/>
      <c r="AB470" s="42"/>
      <c r="AC470" s="42"/>
    </row>
    <row r="471" spans="1:29" ht="15.75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3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2"/>
      <c r="AA471" s="42"/>
      <c r="AB471" s="42"/>
      <c r="AC471" s="42"/>
    </row>
    <row r="472" spans="1:29" ht="15.75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3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2"/>
      <c r="AA472" s="42"/>
      <c r="AB472" s="42"/>
      <c r="AC472" s="42"/>
    </row>
    <row r="473" spans="1:29" ht="15.75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3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2"/>
      <c r="AA473" s="42"/>
      <c r="AB473" s="42"/>
      <c r="AC473" s="42"/>
    </row>
    <row r="474" spans="1:29" ht="15.75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3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2"/>
      <c r="AA474" s="42"/>
      <c r="AB474" s="42"/>
      <c r="AC474" s="42"/>
    </row>
    <row r="475" spans="1:29" ht="15.75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3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2"/>
      <c r="AA475" s="42"/>
      <c r="AB475" s="42"/>
      <c r="AC475" s="42"/>
    </row>
    <row r="476" spans="1:29" ht="15.75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3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2"/>
      <c r="AA476" s="42"/>
      <c r="AB476" s="42"/>
      <c r="AC476" s="42"/>
    </row>
    <row r="477" spans="1:29" ht="15.75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3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2"/>
      <c r="AA477" s="42"/>
      <c r="AB477" s="42"/>
      <c r="AC477" s="42"/>
    </row>
    <row r="478" spans="1:29" ht="15.75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3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2"/>
      <c r="AA478" s="42"/>
      <c r="AB478" s="42"/>
      <c r="AC478" s="42"/>
    </row>
    <row r="479" spans="1:29" ht="15.75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3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2"/>
      <c r="AA479" s="42"/>
      <c r="AB479" s="42"/>
      <c r="AC479" s="42"/>
    </row>
    <row r="480" spans="1:29" ht="15.75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3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2"/>
      <c r="AA480" s="42"/>
      <c r="AB480" s="42"/>
      <c r="AC480" s="42"/>
    </row>
    <row r="481" spans="1:29" ht="15.75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3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2"/>
      <c r="AA481" s="42"/>
      <c r="AB481" s="42"/>
      <c r="AC481" s="42"/>
    </row>
    <row r="482" spans="1:29" ht="15.75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3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2"/>
      <c r="AA482" s="42"/>
      <c r="AB482" s="42"/>
      <c r="AC482" s="42"/>
    </row>
    <row r="483" spans="1:29" ht="15.75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3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2"/>
      <c r="AA483" s="42"/>
      <c r="AB483" s="42"/>
      <c r="AC483" s="42"/>
    </row>
    <row r="484" spans="1:29" ht="15.75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3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2"/>
      <c r="AA484" s="42"/>
      <c r="AB484" s="42"/>
      <c r="AC484" s="42"/>
    </row>
    <row r="485" spans="1:29" ht="15.75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3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2"/>
      <c r="AA485" s="42"/>
      <c r="AB485" s="42"/>
      <c r="AC485" s="42"/>
    </row>
    <row r="486" spans="1:29" ht="15.75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3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2"/>
      <c r="AA486" s="42"/>
      <c r="AB486" s="42"/>
      <c r="AC486" s="42"/>
    </row>
    <row r="487" spans="1:29" ht="15.75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3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2"/>
      <c r="AA487" s="42"/>
      <c r="AB487" s="42"/>
      <c r="AC487" s="42"/>
    </row>
    <row r="488" spans="1:29" ht="15.75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3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2"/>
      <c r="AA488" s="42"/>
      <c r="AB488" s="42"/>
      <c r="AC488" s="42"/>
    </row>
    <row r="489" spans="1:29" ht="15.75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3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2"/>
      <c r="AA489" s="42"/>
      <c r="AB489" s="42"/>
      <c r="AC489" s="42"/>
    </row>
    <row r="490" spans="1:29" ht="15.75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3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2"/>
      <c r="AA490" s="42"/>
      <c r="AB490" s="42"/>
      <c r="AC490" s="42"/>
    </row>
    <row r="491" spans="1:29" ht="15.75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3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2"/>
      <c r="AA491" s="42"/>
      <c r="AB491" s="42"/>
      <c r="AC491" s="42"/>
    </row>
    <row r="492" spans="1:29" ht="15.75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3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2"/>
      <c r="AA492" s="42"/>
      <c r="AB492" s="42"/>
      <c r="AC492" s="42"/>
    </row>
    <row r="493" spans="1:29" ht="15.75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3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2"/>
      <c r="AA493" s="42"/>
      <c r="AB493" s="42"/>
      <c r="AC493" s="42"/>
    </row>
    <row r="494" spans="1:29" ht="15.75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3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2"/>
      <c r="AA494" s="42"/>
      <c r="AB494" s="42"/>
      <c r="AC494" s="42"/>
    </row>
    <row r="495" spans="1:29" ht="15.75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3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2"/>
      <c r="AA495" s="42"/>
      <c r="AB495" s="42"/>
      <c r="AC495" s="42"/>
    </row>
    <row r="496" spans="1:29" ht="15.75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3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2"/>
      <c r="AA496" s="42"/>
      <c r="AB496" s="42"/>
      <c r="AC496" s="42"/>
    </row>
    <row r="497" spans="1:29" ht="15.75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3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2"/>
      <c r="AA497" s="42"/>
      <c r="AB497" s="42"/>
      <c r="AC497" s="42"/>
    </row>
    <row r="498" spans="1:29" ht="15.75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3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2"/>
      <c r="AA498" s="42"/>
      <c r="AB498" s="42"/>
      <c r="AC498" s="42"/>
    </row>
    <row r="499" spans="1:29" ht="15.75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3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2"/>
      <c r="AA499" s="42"/>
      <c r="AB499" s="42"/>
      <c r="AC499" s="42"/>
    </row>
    <row r="500" spans="1:29" ht="15.75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3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2"/>
      <c r="AA500" s="42"/>
      <c r="AB500" s="42"/>
      <c r="AC500" s="42"/>
    </row>
    <row r="501" spans="1:29" ht="15.75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3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2"/>
      <c r="AA501" s="42"/>
      <c r="AB501" s="42"/>
      <c r="AC501" s="42"/>
    </row>
    <row r="502" spans="1:29" ht="15.75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3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2"/>
      <c r="AA502" s="42"/>
      <c r="AB502" s="42"/>
      <c r="AC502" s="42"/>
    </row>
    <row r="503" spans="1:29" ht="15.75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3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2"/>
      <c r="AA503" s="42"/>
      <c r="AB503" s="42"/>
      <c r="AC503" s="42"/>
    </row>
    <row r="504" spans="1:29" ht="15.75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3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2"/>
      <c r="AA504" s="42"/>
      <c r="AB504" s="42"/>
      <c r="AC504" s="42"/>
    </row>
    <row r="505" spans="1:29" ht="15.75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3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2"/>
      <c r="AA505" s="42"/>
      <c r="AB505" s="42"/>
      <c r="AC505" s="42"/>
    </row>
    <row r="506" spans="1:29" ht="15.75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3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2"/>
      <c r="AA506" s="42"/>
      <c r="AB506" s="42"/>
      <c r="AC506" s="42"/>
    </row>
    <row r="507" spans="1:29" ht="15.75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3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2"/>
      <c r="AA507" s="42"/>
      <c r="AB507" s="42"/>
      <c r="AC507" s="42"/>
    </row>
    <row r="508" spans="1:29" ht="15.75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3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2"/>
      <c r="AA508" s="42"/>
      <c r="AB508" s="42"/>
      <c r="AC508" s="42"/>
    </row>
    <row r="509" spans="1:29" ht="15.75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3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2"/>
      <c r="AA509" s="42"/>
      <c r="AB509" s="42"/>
      <c r="AC509" s="42"/>
    </row>
    <row r="510" spans="1:29" ht="15.75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3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2"/>
      <c r="AA510" s="42"/>
      <c r="AB510" s="42"/>
      <c r="AC510" s="42"/>
    </row>
    <row r="511" spans="1:29" ht="15.75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3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2"/>
      <c r="AA511" s="42"/>
      <c r="AB511" s="42"/>
      <c r="AC511" s="42"/>
    </row>
    <row r="512" spans="1:29" ht="15.75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3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2"/>
      <c r="AA512" s="42"/>
      <c r="AB512" s="42"/>
      <c r="AC512" s="42"/>
    </row>
    <row r="513" spans="1:29" ht="15.75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3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2"/>
      <c r="AA513" s="42"/>
      <c r="AB513" s="42"/>
      <c r="AC513" s="42"/>
    </row>
    <row r="514" spans="1:29" ht="15.75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3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2"/>
      <c r="AA514" s="42"/>
      <c r="AB514" s="42"/>
      <c r="AC514" s="42"/>
    </row>
    <row r="515" spans="1:29" ht="15.75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3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2"/>
      <c r="AA515" s="42"/>
      <c r="AB515" s="42"/>
      <c r="AC515" s="42"/>
    </row>
    <row r="516" spans="1:29" ht="15.75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3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2"/>
      <c r="AA516" s="42"/>
      <c r="AB516" s="42"/>
      <c r="AC516" s="42"/>
    </row>
    <row r="517" spans="1:29" ht="15.75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3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2"/>
      <c r="AA517" s="42"/>
      <c r="AB517" s="42"/>
      <c r="AC517" s="42"/>
    </row>
    <row r="518" spans="1:29" ht="15.75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3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2"/>
      <c r="AA518" s="42"/>
      <c r="AB518" s="42"/>
      <c r="AC518" s="42"/>
    </row>
    <row r="519" spans="1:29" ht="15.75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3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2"/>
      <c r="AA519" s="42"/>
      <c r="AB519" s="42"/>
      <c r="AC519" s="42"/>
    </row>
    <row r="520" spans="1:29" ht="15.75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3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2"/>
      <c r="AA520" s="42"/>
      <c r="AB520" s="42"/>
      <c r="AC520" s="42"/>
    </row>
    <row r="521" spans="1:29" ht="15.75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3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2"/>
      <c r="AA521" s="42"/>
      <c r="AB521" s="42"/>
      <c r="AC521" s="42"/>
    </row>
    <row r="522" spans="1:29" ht="15.75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3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2"/>
      <c r="AA522" s="42"/>
      <c r="AB522" s="42"/>
      <c r="AC522" s="42"/>
    </row>
    <row r="523" spans="1:29" ht="15.75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3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2"/>
      <c r="AA523" s="42"/>
      <c r="AB523" s="42"/>
      <c r="AC523" s="42"/>
    </row>
    <row r="524" spans="1:29" ht="15.75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3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2"/>
      <c r="AA524" s="42"/>
      <c r="AB524" s="42"/>
      <c r="AC524" s="42"/>
    </row>
    <row r="525" spans="1:29" ht="15.75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3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2"/>
      <c r="AA525" s="42"/>
      <c r="AB525" s="42"/>
      <c r="AC525" s="42"/>
    </row>
    <row r="526" spans="1:29" ht="15.75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3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2"/>
      <c r="AA526" s="42"/>
      <c r="AB526" s="42"/>
      <c r="AC526" s="42"/>
    </row>
    <row r="527" spans="1:29" ht="15.75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3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2"/>
      <c r="AA527" s="42"/>
      <c r="AB527" s="42"/>
      <c r="AC527" s="42"/>
    </row>
    <row r="528" spans="1:29" ht="15.75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3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2"/>
      <c r="AA528" s="42"/>
      <c r="AB528" s="42"/>
      <c r="AC528" s="42"/>
    </row>
    <row r="529" spans="1:29" ht="15.75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3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2"/>
      <c r="AA529" s="42"/>
      <c r="AB529" s="42"/>
      <c r="AC529" s="42"/>
    </row>
    <row r="530" spans="1:29" ht="15.75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3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2"/>
      <c r="AA530" s="42"/>
      <c r="AB530" s="42"/>
      <c r="AC530" s="42"/>
    </row>
    <row r="531" spans="1:29" ht="15.75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3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2"/>
      <c r="AA531" s="42"/>
      <c r="AB531" s="42"/>
      <c r="AC531" s="42"/>
    </row>
    <row r="532" spans="1:29" ht="15.75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3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2"/>
      <c r="AA532" s="42"/>
      <c r="AB532" s="42"/>
      <c r="AC532" s="42"/>
    </row>
    <row r="533" spans="1:29" ht="15.75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3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2"/>
      <c r="AA533" s="42"/>
      <c r="AB533" s="42"/>
      <c r="AC533" s="42"/>
    </row>
    <row r="534" spans="1:29" ht="15.75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3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2"/>
      <c r="AA534" s="42"/>
      <c r="AB534" s="42"/>
      <c r="AC534" s="42"/>
    </row>
    <row r="535" spans="1:29" ht="15.75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3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2"/>
      <c r="AA535" s="42"/>
      <c r="AB535" s="42"/>
      <c r="AC535" s="42"/>
    </row>
    <row r="536" spans="1:29" ht="15.75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3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2"/>
      <c r="AA536" s="42"/>
      <c r="AB536" s="42"/>
      <c r="AC536" s="42"/>
    </row>
    <row r="537" spans="1:29" ht="15.75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3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2"/>
      <c r="AA537" s="42"/>
      <c r="AB537" s="42"/>
      <c r="AC537" s="42"/>
    </row>
    <row r="538" spans="1:29" ht="15.75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3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2"/>
      <c r="AA538" s="42"/>
      <c r="AB538" s="42"/>
      <c r="AC538" s="42"/>
    </row>
    <row r="539" spans="1:29" ht="15.75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3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2"/>
      <c r="AA539" s="42"/>
      <c r="AB539" s="42"/>
      <c r="AC539" s="42"/>
    </row>
    <row r="540" spans="1:29" ht="15.75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3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2"/>
      <c r="AA540" s="42"/>
      <c r="AB540" s="42"/>
      <c r="AC540" s="42"/>
    </row>
    <row r="541" spans="1:29" ht="15.75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3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2"/>
      <c r="AA541" s="42"/>
      <c r="AB541" s="42"/>
      <c r="AC541" s="42"/>
    </row>
    <row r="542" spans="1:29" ht="15.75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3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2"/>
      <c r="AA542" s="42"/>
      <c r="AB542" s="42"/>
      <c r="AC542" s="42"/>
    </row>
    <row r="543" spans="1:29" ht="15.75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3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2"/>
      <c r="AA543" s="42"/>
      <c r="AB543" s="42"/>
      <c r="AC543" s="42"/>
    </row>
    <row r="544" spans="1:29" ht="15.75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3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2"/>
      <c r="AA544" s="42"/>
      <c r="AB544" s="42"/>
      <c r="AC544" s="42"/>
    </row>
    <row r="545" spans="1:29" ht="15.75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3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2"/>
      <c r="AA545" s="42"/>
      <c r="AB545" s="42"/>
      <c r="AC545" s="42"/>
    </row>
    <row r="546" spans="1:29" ht="15.75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3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2"/>
      <c r="AA546" s="42"/>
      <c r="AB546" s="42"/>
      <c r="AC546" s="42"/>
    </row>
    <row r="547" spans="1:29" ht="15.75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3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2"/>
      <c r="AA547" s="42"/>
      <c r="AB547" s="42"/>
      <c r="AC547" s="42"/>
    </row>
    <row r="548" spans="1:29" ht="15.75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3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2"/>
      <c r="AA548" s="42"/>
      <c r="AB548" s="42"/>
      <c r="AC548" s="42"/>
    </row>
    <row r="549" spans="1:29" ht="15.75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3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2"/>
      <c r="AA549" s="42"/>
      <c r="AB549" s="42"/>
      <c r="AC549" s="42"/>
    </row>
    <row r="550" spans="1:29" ht="15.75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3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2"/>
      <c r="AA550" s="42"/>
      <c r="AB550" s="42"/>
      <c r="AC550" s="42"/>
    </row>
    <row r="551" spans="1:29" ht="15.75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3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2"/>
      <c r="AA551" s="42"/>
      <c r="AB551" s="42"/>
      <c r="AC551" s="42"/>
    </row>
    <row r="552" spans="1:29" ht="15.75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3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2"/>
      <c r="AA552" s="42"/>
      <c r="AB552" s="42"/>
      <c r="AC552" s="42"/>
    </row>
    <row r="553" spans="1:29" ht="15.75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3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2"/>
      <c r="AA553" s="42"/>
      <c r="AB553" s="42"/>
      <c r="AC553" s="42"/>
    </row>
    <row r="554" spans="1:29" ht="15.75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3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2"/>
      <c r="AA554" s="42"/>
      <c r="AB554" s="42"/>
      <c r="AC554" s="42"/>
    </row>
    <row r="555" spans="1:29" ht="15.75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3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2"/>
      <c r="AA555" s="42"/>
      <c r="AB555" s="42"/>
      <c r="AC555" s="42"/>
    </row>
    <row r="556" spans="1:29" ht="15.75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3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2"/>
      <c r="AA556" s="42"/>
      <c r="AB556" s="42"/>
      <c r="AC556" s="42"/>
    </row>
    <row r="557" spans="1:29" ht="15.75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3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2"/>
      <c r="AA557" s="42"/>
      <c r="AB557" s="42"/>
      <c r="AC557" s="42"/>
    </row>
    <row r="558" spans="1:29" ht="15.75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3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2"/>
      <c r="AA558" s="42"/>
      <c r="AB558" s="42"/>
      <c r="AC558" s="42"/>
    </row>
    <row r="559" spans="1:29" ht="15.75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3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2"/>
      <c r="AA559" s="42"/>
      <c r="AB559" s="42"/>
      <c r="AC559" s="42"/>
    </row>
    <row r="560" spans="1:29" ht="15.75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3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2"/>
      <c r="AA560" s="42"/>
      <c r="AB560" s="42"/>
      <c r="AC560" s="42"/>
    </row>
    <row r="561" spans="1:29" ht="15.75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3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2"/>
      <c r="AA561" s="42"/>
      <c r="AB561" s="42"/>
      <c r="AC561" s="42"/>
    </row>
    <row r="562" spans="1:29" ht="15.75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3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2"/>
      <c r="AA562" s="42"/>
      <c r="AB562" s="42"/>
      <c r="AC562" s="42"/>
    </row>
    <row r="563" spans="1:29" ht="15.75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3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2"/>
      <c r="AA563" s="42"/>
      <c r="AB563" s="42"/>
      <c r="AC563" s="42"/>
    </row>
    <row r="564" spans="1:29" ht="15.75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3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2"/>
      <c r="AA564" s="42"/>
      <c r="AB564" s="42"/>
      <c r="AC564" s="42"/>
    </row>
    <row r="565" spans="1:29" ht="15.75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3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2"/>
      <c r="AA565" s="42"/>
      <c r="AB565" s="42"/>
      <c r="AC565" s="42"/>
    </row>
    <row r="566" spans="1:29" ht="15.75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3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2"/>
      <c r="AA566" s="42"/>
      <c r="AB566" s="42"/>
      <c r="AC566" s="42"/>
    </row>
    <row r="567" spans="1:29" ht="15.75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3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2"/>
      <c r="AA567" s="42"/>
      <c r="AB567" s="42"/>
      <c r="AC567" s="42"/>
    </row>
    <row r="568" spans="1:29" ht="15.75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3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2"/>
      <c r="AA568" s="42"/>
      <c r="AB568" s="42"/>
      <c r="AC568" s="42"/>
    </row>
    <row r="569" spans="1:29" ht="15.75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3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2"/>
      <c r="AA569" s="42"/>
      <c r="AB569" s="42"/>
      <c r="AC569" s="42"/>
    </row>
    <row r="570" spans="1:29" ht="15.75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3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2"/>
      <c r="AA570" s="42"/>
      <c r="AB570" s="42"/>
      <c r="AC570" s="42"/>
    </row>
    <row r="571" spans="1:29" ht="15.75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3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2"/>
      <c r="AA571" s="42"/>
      <c r="AB571" s="42"/>
      <c r="AC571" s="42"/>
    </row>
    <row r="572" spans="1:29" ht="15.75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3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2"/>
      <c r="AA572" s="42"/>
      <c r="AB572" s="42"/>
      <c r="AC572" s="42"/>
    </row>
    <row r="573" spans="1:29" ht="15.75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3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2"/>
      <c r="AA573" s="42"/>
      <c r="AB573" s="42"/>
      <c r="AC573" s="42"/>
    </row>
    <row r="574" spans="1:29" ht="15.75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3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2"/>
      <c r="AA574" s="42"/>
      <c r="AB574" s="42"/>
      <c r="AC574" s="42"/>
    </row>
    <row r="575" spans="1:29" ht="15.75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3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2"/>
      <c r="AA575" s="42"/>
      <c r="AB575" s="42"/>
      <c r="AC575" s="42"/>
    </row>
    <row r="576" spans="1:29" ht="15.75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3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2"/>
      <c r="AA576" s="42"/>
      <c r="AB576" s="42"/>
      <c r="AC576" s="42"/>
    </row>
    <row r="577" spans="1:29" ht="15.75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3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2"/>
      <c r="AA577" s="42"/>
      <c r="AB577" s="42"/>
      <c r="AC577" s="42"/>
    </row>
    <row r="578" spans="1:29" ht="15.75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3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2"/>
      <c r="AA578" s="42"/>
      <c r="AB578" s="42"/>
      <c r="AC578" s="42"/>
    </row>
    <row r="579" spans="1:29" ht="15.75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3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2"/>
      <c r="AA579" s="42"/>
      <c r="AB579" s="42"/>
      <c r="AC579" s="42"/>
    </row>
    <row r="580" spans="1:29" ht="15.75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3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2"/>
      <c r="AA580" s="42"/>
      <c r="AB580" s="42"/>
      <c r="AC580" s="42"/>
    </row>
    <row r="581" spans="1:29" ht="15.75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3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2"/>
      <c r="AA581" s="42"/>
      <c r="AB581" s="42"/>
      <c r="AC581" s="42"/>
    </row>
    <row r="582" spans="1:29" ht="15.75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3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2"/>
      <c r="AA582" s="42"/>
      <c r="AB582" s="42"/>
      <c r="AC582" s="42"/>
    </row>
    <row r="583" spans="1:29" ht="15.75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3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2"/>
      <c r="AA583" s="42"/>
      <c r="AB583" s="42"/>
      <c r="AC583" s="42"/>
    </row>
    <row r="584" spans="1:29" ht="15.75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3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2"/>
      <c r="AA584" s="42"/>
      <c r="AB584" s="42"/>
      <c r="AC584" s="42"/>
    </row>
    <row r="585" spans="1:29" ht="15.75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3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2"/>
      <c r="AA585" s="42"/>
      <c r="AB585" s="42"/>
      <c r="AC585" s="42"/>
    </row>
    <row r="586" spans="1:29" ht="15.75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3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2"/>
      <c r="AA586" s="42"/>
      <c r="AB586" s="42"/>
      <c r="AC586" s="42"/>
    </row>
    <row r="587" spans="1:29" ht="15.75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3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2"/>
      <c r="AA587" s="42"/>
      <c r="AB587" s="42"/>
      <c r="AC587" s="42"/>
    </row>
    <row r="588" spans="1:29" ht="15.75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3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2"/>
      <c r="AA588" s="42"/>
      <c r="AB588" s="42"/>
      <c r="AC588" s="42"/>
    </row>
    <row r="589" spans="1:29" ht="15.75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3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2"/>
      <c r="AA589" s="42"/>
      <c r="AB589" s="42"/>
      <c r="AC589" s="42"/>
    </row>
    <row r="590" spans="1:29" ht="15.75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3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2"/>
      <c r="AA590" s="42"/>
      <c r="AB590" s="42"/>
      <c r="AC590" s="42"/>
    </row>
    <row r="591" spans="1:29" ht="15.75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3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2"/>
      <c r="AA591" s="42"/>
      <c r="AB591" s="42"/>
      <c r="AC591" s="42"/>
    </row>
    <row r="592" spans="1:29" ht="15.75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3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2"/>
      <c r="AA592" s="42"/>
      <c r="AB592" s="42"/>
      <c r="AC592" s="42"/>
    </row>
    <row r="593" spans="1:29" ht="15.75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3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2"/>
      <c r="AA593" s="42"/>
      <c r="AB593" s="42"/>
      <c r="AC593" s="42"/>
    </row>
    <row r="594" spans="1:29" ht="15.75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3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2"/>
      <c r="AA594" s="42"/>
      <c r="AB594" s="42"/>
      <c r="AC594" s="42"/>
    </row>
    <row r="595" spans="1:29" ht="15.75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3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2"/>
      <c r="AA595" s="42"/>
      <c r="AB595" s="42"/>
      <c r="AC595" s="42"/>
    </row>
    <row r="596" spans="1:29" ht="15.75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3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2"/>
      <c r="AA596" s="42"/>
      <c r="AB596" s="42"/>
      <c r="AC596" s="42"/>
    </row>
    <row r="597" spans="1:29" ht="15.75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3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2"/>
      <c r="AA597" s="42"/>
      <c r="AB597" s="42"/>
      <c r="AC597" s="42"/>
    </row>
    <row r="598" spans="1:29" ht="15.75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3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2"/>
      <c r="AA598" s="42"/>
      <c r="AB598" s="42"/>
      <c r="AC598" s="42"/>
    </row>
    <row r="599" spans="1:29" ht="15.75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3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2"/>
      <c r="AA599" s="42"/>
      <c r="AB599" s="42"/>
      <c r="AC599" s="42"/>
    </row>
    <row r="600" spans="1:29" ht="15.75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3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2"/>
      <c r="AA600" s="42"/>
      <c r="AB600" s="42"/>
      <c r="AC600" s="42"/>
    </row>
    <row r="601" spans="1:29" ht="15.75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3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2"/>
      <c r="AA601" s="42"/>
      <c r="AB601" s="42"/>
      <c r="AC601" s="42"/>
    </row>
    <row r="602" spans="1:29" ht="15.75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3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2"/>
      <c r="AA602" s="42"/>
      <c r="AB602" s="42"/>
      <c r="AC602" s="42"/>
    </row>
    <row r="603" spans="1:29" ht="15.75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3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2"/>
      <c r="AA603" s="42"/>
      <c r="AB603" s="42"/>
      <c r="AC603" s="42"/>
    </row>
    <row r="604" spans="1:29" ht="15.75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3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2"/>
      <c r="AA604" s="42"/>
      <c r="AB604" s="42"/>
      <c r="AC604" s="42"/>
    </row>
    <row r="605" spans="1:29" ht="15.75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3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2"/>
      <c r="AA605" s="42"/>
      <c r="AB605" s="42"/>
      <c r="AC605" s="42"/>
    </row>
    <row r="606" spans="1:29" ht="15.75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3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2"/>
      <c r="AA606" s="42"/>
      <c r="AB606" s="42"/>
      <c r="AC606" s="42"/>
    </row>
    <row r="607" spans="1:29" ht="15.75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3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2"/>
      <c r="AA607" s="42"/>
      <c r="AB607" s="42"/>
      <c r="AC607" s="42"/>
    </row>
    <row r="608" spans="1:29" ht="15.75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3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2"/>
      <c r="AA608" s="42"/>
      <c r="AB608" s="42"/>
      <c r="AC608" s="42"/>
    </row>
    <row r="609" spans="1:29" ht="15.75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3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2"/>
      <c r="AA609" s="42"/>
      <c r="AB609" s="42"/>
      <c r="AC609" s="42"/>
    </row>
    <row r="610" spans="1:29" ht="15.75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3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2"/>
      <c r="AA610" s="42"/>
      <c r="AB610" s="42"/>
      <c r="AC610" s="42"/>
    </row>
    <row r="611" spans="1:29" ht="15.75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3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2"/>
      <c r="AA611" s="42"/>
      <c r="AB611" s="42"/>
      <c r="AC611" s="42"/>
    </row>
    <row r="612" spans="1:29" ht="15.75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3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2"/>
      <c r="AA612" s="42"/>
      <c r="AB612" s="42"/>
      <c r="AC612" s="42"/>
    </row>
    <row r="613" spans="1:29" ht="15.75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3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2"/>
      <c r="AA613" s="42"/>
      <c r="AB613" s="42"/>
      <c r="AC613" s="42"/>
    </row>
    <row r="614" spans="1:29" ht="15.75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3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2"/>
      <c r="AA614" s="42"/>
      <c r="AB614" s="42"/>
      <c r="AC614" s="42"/>
    </row>
    <row r="615" spans="1:29" ht="15.75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3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2"/>
      <c r="AA615" s="42"/>
      <c r="AB615" s="42"/>
      <c r="AC615" s="42"/>
    </row>
    <row r="616" spans="1:29" ht="15.75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3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2"/>
      <c r="AA616" s="42"/>
      <c r="AB616" s="42"/>
      <c r="AC616" s="42"/>
    </row>
    <row r="617" spans="1:29" ht="15.75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3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2"/>
      <c r="AA617" s="42"/>
      <c r="AB617" s="42"/>
      <c r="AC617" s="42"/>
    </row>
    <row r="618" spans="1:29" ht="15.75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3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2"/>
      <c r="AA618" s="42"/>
      <c r="AB618" s="42"/>
      <c r="AC618" s="42"/>
    </row>
    <row r="619" spans="1:29" ht="15.75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3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2"/>
      <c r="AA619" s="42"/>
      <c r="AB619" s="42"/>
      <c r="AC619" s="42"/>
    </row>
    <row r="620" spans="1:29" ht="15.75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3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2"/>
      <c r="AA620" s="42"/>
      <c r="AB620" s="42"/>
      <c r="AC620" s="42"/>
    </row>
    <row r="621" spans="1:29" ht="15.75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3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2"/>
      <c r="AA621" s="42"/>
      <c r="AB621" s="42"/>
      <c r="AC621" s="42"/>
    </row>
    <row r="622" spans="1:29" ht="15.75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3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2"/>
      <c r="AA622" s="42"/>
      <c r="AB622" s="42"/>
      <c r="AC622" s="42"/>
    </row>
    <row r="623" spans="1:29" ht="15.75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3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2"/>
      <c r="AA623" s="42"/>
      <c r="AB623" s="42"/>
      <c r="AC623" s="42"/>
    </row>
    <row r="624" spans="1:29" ht="15.75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3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2"/>
      <c r="AA624" s="42"/>
      <c r="AB624" s="42"/>
      <c r="AC624" s="42"/>
    </row>
    <row r="625" spans="1:29" ht="15.75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3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2"/>
      <c r="AA625" s="42"/>
      <c r="AB625" s="42"/>
      <c r="AC625" s="42"/>
    </row>
    <row r="626" spans="1:29" ht="15.75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3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2"/>
      <c r="AA626" s="42"/>
      <c r="AB626" s="42"/>
      <c r="AC626" s="42"/>
    </row>
    <row r="627" spans="1:29" ht="15.75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3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2"/>
      <c r="AA627" s="42"/>
      <c r="AB627" s="42"/>
      <c r="AC627" s="42"/>
    </row>
    <row r="628" spans="1:29" ht="15.75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3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2"/>
      <c r="AA628" s="42"/>
      <c r="AB628" s="42"/>
      <c r="AC628" s="42"/>
    </row>
    <row r="629" spans="1:29" ht="15.75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3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2"/>
      <c r="AA629" s="42"/>
      <c r="AB629" s="42"/>
      <c r="AC629" s="42"/>
    </row>
    <row r="630" spans="1:29" ht="15.75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3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2"/>
      <c r="AA630" s="42"/>
      <c r="AB630" s="42"/>
      <c r="AC630" s="42"/>
    </row>
    <row r="631" spans="1:29" ht="15.75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3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2"/>
      <c r="AA631" s="42"/>
      <c r="AB631" s="42"/>
      <c r="AC631" s="42"/>
    </row>
    <row r="632" spans="1:29" ht="15.75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3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2"/>
      <c r="AA632" s="42"/>
      <c r="AB632" s="42"/>
      <c r="AC632" s="42"/>
    </row>
    <row r="633" spans="1:29" ht="15.75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3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2"/>
      <c r="AA633" s="42"/>
      <c r="AB633" s="42"/>
      <c r="AC633" s="42"/>
    </row>
    <row r="634" spans="1:29" ht="15.75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3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2"/>
      <c r="AA634" s="42"/>
      <c r="AB634" s="42"/>
      <c r="AC634" s="42"/>
    </row>
    <row r="635" spans="1:29" ht="15.75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3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2"/>
      <c r="AA635" s="42"/>
      <c r="AB635" s="42"/>
      <c r="AC635" s="42"/>
    </row>
    <row r="636" spans="1:29" ht="15.75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3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2"/>
      <c r="AA636" s="42"/>
      <c r="AB636" s="42"/>
      <c r="AC636" s="42"/>
    </row>
    <row r="637" spans="1:29" ht="15.75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3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2"/>
      <c r="AA637" s="42"/>
      <c r="AB637" s="42"/>
      <c r="AC637" s="42"/>
    </row>
    <row r="638" spans="1:29" ht="15.75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3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2"/>
      <c r="AA638" s="42"/>
      <c r="AB638" s="42"/>
      <c r="AC638" s="42"/>
    </row>
    <row r="639" spans="1:29" ht="15.75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3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2"/>
      <c r="AA639" s="42"/>
      <c r="AB639" s="42"/>
      <c r="AC639" s="42"/>
    </row>
    <row r="640" spans="1:29" ht="15.75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3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2"/>
      <c r="AA640" s="42"/>
      <c r="AB640" s="42"/>
      <c r="AC640" s="42"/>
    </row>
    <row r="641" spans="1:29" ht="15.75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3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2"/>
      <c r="AA641" s="42"/>
      <c r="AB641" s="42"/>
      <c r="AC641" s="42"/>
    </row>
    <row r="642" spans="1:29" ht="15.75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3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2"/>
      <c r="AA642" s="42"/>
      <c r="AB642" s="42"/>
      <c r="AC642" s="42"/>
    </row>
    <row r="643" spans="1:29" ht="15.75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3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2"/>
      <c r="AA643" s="42"/>
      <c r="AB643" s="42"/>
      <c r="AC643" s="42"/>
    </row>
    <row r="644" spans="1:29" ht="15.75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3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2"/>
      <c r="AA644" s="42"/>
      <c r="AB644" s="42"/>
      <c r="AC644" s="42"/>
    </row>
    <row r="645" spans="1:29" ht="15.75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3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2"/>
      <c r="AA645" s="42"/>
      <c r="AB645" s="42"/>
      <c r="AC645" s="42"/>
    </row>
    <row r="646" spans="1:29" ht="15.75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3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2"/>
      <c r="AA646" s="42"/>
      <c r="AB646" s="42"/>
      <c r="AC646" s="42"/>
    </row>
    <row r="647" spans="1:29" ht="15.75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3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2"/>
      <c r="AA647" s="42"/>
      <c r="AB647" s="42"/>
      <c r="AC647" s="42"/>
    </row>
    <row r="648" spans="1:29" ht="15.75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3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2"/>
      <c r="AA648" s="42"/>
      <c r="AB648" s="42"/>
      <c r="AC648" s="42"/>
    </row>
    <row r="649" spans="1:29" ht="15.75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3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2"/>
      <c r="AA649" s="42"/>
      <c r="AB649" s="42"/>
      <c r="AC649" s="42"/>
    </row>
    <row r="650" spans="1:29" ht="15.75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3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2"/>
      <c r="AA650" s="42"/>
      <c r="AB650" s="42"/>
      <c r="AC650" s="42"/>
    </row>
    <row r="651" spans="1:29" ht="15.75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3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2"/>
      <c r="AA651" s="42"/>
      <c r="AB651" s="42"/>
      <c r="AC651" s="42"/>
    </row>
    <row r="652" spans="1:29" ht="15.75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3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2"/>
      <c r="AA652" s="42"/>
      <c r="AB652" s="42"/>
      <c r="AC652" s="42"/>
    </row>
    <row r="653" spans="1:29" ht="15.75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3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2"/>
      <c r="AA653" s="42"/>
      <c r="AB653" s="42"/>
      <c r="AC653" s="42"/>
    </row>
    <row r="654" spans="1:29" ht="15.75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3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2"/>
      <c r="AA654" s="42"/>
      <c r="AB654" s="42"/>
      <c r="AC654" s="42"/>
    </row>
    <row r="655" spans="1:29" ht="15.75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3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2"/>
      <c r="AA655" s="42"/>
      <c r="AB655" s="42"/>
      <c r="AC655" s="42"/>
    </row>
    <row r="656" spans="1:29" ht="15.75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3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2"/>
      <c r="AA656" s="42"/>
      <c r="AB656" s="42"/>
      <c r="AC656" s="42"/>
    </row>
    <row r="657" spans="1:29" ht="15.75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3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2"/>
      <c r="AA657" s="42"/>
      <c r="AB657" s="42"/>
      <c r="AC657" s="42"/>
    </row>
    <row r="658" spans="1:29" ht="15.75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3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2"/>
      <c r="AA658" s="42"/>
      <c r="AB658" s="42"/>
      <c r="AC658" s="42"/>
    </row>
    <row r="659" spans="1:29" ht="15.75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3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2"/>
      <c r="AA659" s="42"/>
      <c r="AB659" s="42"/>
      <c r="AC659" s="42"/>
    </row>
    <row r="660" spans="1:29" ht="15.75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3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2"/>
      <c r="AA660" s="42"/>
      <c r="AB660" s="42"/>
      <c r="AC660" s="42"/>
    </row>
    <row r="661" spans="1:29" ht="15.75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3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2"/>
      <c r="AA661" s="42"/>
      <c r="AB661" s="42"/>
      <c r="AC661" s="42"/>
    </row>
    <row r="662" spans="1:29" ht="15.75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3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2"/>
      <c r="AA662" s="42"/>
      <c r="AB662" s="42"/>
      <c r="AC662" s="42"/>
    </row>
    <row r="663" spans="1:29" ht="15.75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3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2"/>
      <c r="AA663" s="42"/>
      <c r="AB663" s="42"/>
      <c r="AC663" s="42"/>
    </row>
    <row r="664" spans="1:29" ht="15.75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3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2"/>
      <c r="AA664" s="42"/>
      <c r="AB664" s="42"/>
      <c r="AC664" s="42"/>
    </row>
    <row r="665" spans="1:29" ht="15.75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3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2"/>
      <c r="AA665" s="42"/>
      <c r="AB665" s="42"/>
      <c r="AC665" s="42"/>
    </row>
    <row r="666" spans="1:29" ht="15.75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3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2"/>
      <c r="AA666" s="42"/>
      <c r="AB666" s="42"/>
      <c r="AC666" s="42"/>
    </row>
    <row r="667" spans="1:29" ht="15.75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3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2"/>
      <c r="AA667" s="42"/>
      <c r="AB667" s="42"/>
      <c r="AC667" s="42"/>
    </row>
    <row r="668" spans="1:29" ht="15.75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3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2"/>
      <c r="AA668" s="42"/>
      <c r="AB668" s="42"/>
      <c r="AC668" s="42"/>
    </row>
    <row r="669" spans="1:29" ht="15.75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3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2"/>
      <c r="AA669" s="42"/>
      <c r="AB669" s="42"/>
      <c r="AC669" s="42"/>
    </row>
    <row r="670" spans="1:29" ht="15.75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3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2"/>
      <c r="AA670" s="42"/>
      <c r="AB670" s="42"/>
      <c r="AC670" s="42"/>
    </row>
    <row r="671" spans="1:29" ht="15.75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3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2"/>
      <c r="AA671" s="42"/>
      <c r="AB671" s="42"/>
      <c r="AC671" s="42"/>
    </row>
    <row r="672" spans="1:29" ht="15.75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3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2"/>
      <c r="AA672" s="42"/>
      <c r="AB672" s="42"/>
      <c r="AC672" s="42"/>
    </row>
    <row r="673" spans="1:29" ht="15.75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3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2"/>
      <c r="AA673" s="42"/>
      <c r="AB673" s="42"/>
      <c r="AC673" s="42"/>
    </row>
    <row r="674" spans="1:29" ht="15.75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3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2"/>
      <c r="AA674" s="42"/>
      <c r="AB674" s="42"/>
      <c r="AC674" s="42"/>
    </row>
    <row r="675" spans="1:29" ht="15.75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3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2"/>
      <c r="AA675" s="42"/>
      <c r="AB675" s="42"/>
      <c r="AC675" s="42"/>
    </row>
    <row r="676" spans="1:29" ht="15.75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3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2"/>
      <c r="AA676" s="42"/>
      <c r="AB676" s="42"/>
      <c r="AC676" s="42"/>
    </row>
    <row r="677" spans="1:29" ht="15.75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3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2"/>
      <c r="AA677" s="42"/>
      <c r="AB677" s="42"/>
      <c r="AC677" s="42"/>
    </row>
    <row r="678" spans="1:29" ht="15.75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3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2"/>
      <c r="AA678" s="42"/>
      <c r="AB678" s="42"/>
      <c r="AC678" s="42"/>
    </row>
    <row r="679" spans="1:29" ht="15.75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3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2"/>
      <c r="AA679" s="42"/>
      <c r="AB679" s="42"/>
      <c r="AC679" s="42"/>
    </row>
    <row r="680" spans="1:29" ht="15.75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3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2"/>
      <c r="AA680" s="42"/>
      <c r="AB680" s="42"/>
      <c r="AC680" s="42"/>
    </row>
    <row r="681" spans="1:29" ht="15.75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3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2"/>
      <c r="AA681" s="42"/>
      <c r="AB681" s="42"/>
      <c r="AC681" s="42"/>
    </row>
    <row r="682" spans="1:29" ht="15.75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3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2"/>
      <c r="AA682" s="42"/>
      <c r="AB682" s="42"/>
      <c r="AC682" s="42"/>
    </row>
    <row r="683" spans="1:29" ht="15.75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3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2"/>
      <c r="AA683" s="42"/>
      <c r="AB683" s="42"/>
      <c r="AC683" s="42"/>
    </row>
    <row r="684" spans="1:29" ht="15.75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3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2"/>
      <c r="AA684" s="42"/>
      <c r="AB684" s="42"/>
      <c r="AC684" s="42"/>
    </row>
    <row r="685" spans="1:29" ht="15.75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3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2"/>
      <c r="AA685" s="42"/>
      <c r="AB685" s="42"/>
      <c r="AC685" s="42"/>
    </row>
    <row r="686" spans="1:29" ht="15.75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3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2"/>
      <c r="AA686" s="42"/>
      <c r="AB686" s="42"/>
      <c r="AC686" s="42"/>
    </row>
    <row r="687" spans="1:29" ht="15.75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3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2"/>
      <c r="AA687" s="42"/>
      <c r="AB687" s="42"/>
      <c r="AC687" s="42"/>
    </row>
    <row r="688" spans="1:29" ht="15.75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3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2"/>
      <c r="AA688" s="42"/>
      <c r="AB688" s="42"/>
      <c r="AC688" s="42"/>
    </row>
    <row r="689" spans="1:29" ht="15.75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3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2"/>
      <c r="AA689" s="42"/>
      <c r="AB689" s="42"/>
      <c r="AC689" s="42"/>
    </row>
    <row r="690" spans="1:29" ht="15.75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3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2"/>
      <c r="AA690" s="42"/>
      <c r="AB690" s="42"/>
      <c r="AC690" s="42"/>
    </row>
    <row r="691" spans="1:29" ht="15.75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3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2"/>
      <c r="AA691" s="42"/>
      <c r="AB691" s="42"/>
      <c r="AC691" s="42"/>
    </row>
    <row r="692" spans="1:29" ht="15.75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3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2"/>
      <c r="AA692" s="42"/>
      <c r="AB692" s="42"/>
      <c r="AC692" s="42"/>
    </row>
    <row r="693" spans="1:29" ht="15.75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3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2"/>
      <c r="AA693" s="42"/>
      <c r="AB693" s="42"/>
      <c r="AC693" s="42"/>
    </row>
    <row r="694" spans="1:29" ht="15.75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3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2"/>
      <c r="AA694" s="42"/>
      <c r="AB694" s="42"/>
      <c r="AC694" s="42"/>
    </row>
    <row r="695" spans="1:29" ht="15.75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3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2"/>
      <c r="AA695" s="42"/>
      <c r="AB695" s="42"/>
      <c r="AC695" s="42"/>
    </row>
    <row r="696" spans="1:29" ht="15.75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3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2"/>
      <c r="AA696" s="42"/>
      <c r="AB696" s="42"/>
      <c r="AC696" s="42"/>
    </row>
    <row r="697" spans="1:29" ht="15.75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3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2"/>
      <c r="AA697" s="42"/>
      <c r="AB697" s="42"/>
      <c r="AC697" s="42"/>
    </row>
    <row r="698" spans="1:29" ht="15.75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3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2"/>
      <c r="AA698" s="42"/>
      <c r="AB698" s="42"/>
      <c r="AC698" s="42"/>
    </row>
    <row r="699" spans="1:29" ht="15.75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3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2"/>
      <c r="AA699" s="42"/>
      <c r="AB699" s="42"/>
      <c r="AC699" s="42"/>
    </row>
    <row r="700" spans="1:29" ht="15.75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3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2"/>
      <c r="AA700" s="42"/>
      <c r="AB700" s="42"/>
      <c r="AC700" s="42"/>
    </row>
    <row r="701" spans="1:29" ht="15.75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3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2"/>
      <c r="AA701" s="42"/>
      <c r="AB701" s="42"/>
      <c r="AC701" s="42"/>
    </row>
    <row r="702" spans="1:29" ht="15.75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3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2"/>
      <c r="AA702" s="42"/>
      <c r="AB702" s="42"/>
      <c r="AC702" s="42"/>
    </row>
    <row r="703" spans="1:29" ht="15.75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3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2"/>
      <c r="AA703" s="42"/>
      <c r="AB703" s="42"/>
      <c r="AC703" s="42"/>
    </row>
    <row r="704" spans="1:29" ht="15.75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3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2"/>
      <c r="AA704" s="42"/>
      <c r="AB704" s="42"/>
      <c r="AC704" s="42"/>
    </row>
    <row r="705" spans="1:29" ht="15.75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3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2"/>
      <c r="AA705" s="42"/>
      <c r="AB705" s="42"/>
      <c r="AC705" s="42"/>
    </row>
    <row r="706" spans="1:29" ht="15.75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3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2"/>
      <c r="AA706" s="42"/>
      <c r="AB706" s="42"/>
      <c r="AC706" s="42"/>
    </row>
    <row r="707" spans="1:29" ht="15.75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3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2"/>
      <c r="AA707" s="42"/>
      <c r="AB707" s="42"/>
      <c r="AC707" s="42"/>
    </row>
    <row r="708" spans="1:29" ht="15.75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3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2"/>
      <c r="AA708" s="42"/>
      <c r="AB708" s="42"/>
      <c r="AC708" s="42"/>
    </row>
    <row r="709" spans="1:29" ht="15.75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3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2"/>
      <c r="AA709" s="42"/>
      <c r="AB709" s="42"/>
      <c r="AC709" s="42"/>
    </row>
    <row r="710" spans="1:29" ht="15.75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3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2"/>
      <c r="AA710" s="42"/>
      <c r="AB710" s="42"/>
      <c r="AC710" s="42"/>
    </row>
    <row r="711" spans="1:29" ht="15.75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3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2"/>
      <c r="AA711" s="42"/>
      <c r="AB711" s="42"/>
      <c r="AC711" s="42"/>
    </row>
    <row r="712" spans="1:29" ht="15.75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3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2"/>
      <c r="AA712" s="42"/>
      <c r="AB712" s="42"/>
      <c r="AC712" s="42"/>
    </row>
    <row r="713" spans="1:29" ht="15.75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3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2"/>
      <c r="AA713" s="42"/>
      <c r="AB713" s="42"/>
      <c r="AC713" s="42"/>
    </row>
    <row r="714" spans="1:29" ht="15.75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3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2"/>
      <c r="AA714" s="42"/>
      <c r="AB714" s="42"/>
      <c r="AC714" s="42"/>
    </row>
    <row r="715" spans="1:29" ht="15.75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3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2"/>
      <c r="AA715" s="42"/>
      <c r="AB715" s="42"/>
      <c r="AC715" s="42"/>
    </row>
    <row r="716" spans="1:29" ht="15.75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3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2"/>
      <c r="AA716" s="42"/>
      <c r="AB716" s="42"/>
      <c r="AC716" s="42"/>
    </row>
    <row r="717" spans="1:29" ht="15.75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3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2"/>
      <c r="AA717" s="42"/>
      <c r="AB717" s="42"/>
      <c r="AC717" s="42"/>
    </row>
    <row r="718" spans="1:29" ht="15.75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3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2"/>
      <c r="AA718" s="42"/>
      <c r="AB718" s="42"/>
      <c r="AC718" s="42"/>
    </row>
    <row r="719" spans="1:29" ht="15.75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3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2"/>
      <c r="AA719" s="42"/>
      <c r="AB719" s="42"/>
      <c r="AC719" s="42"/>
    </row>
    <row r="720" spans="1:29" ht="15.75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3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2"/>
      <c r="AA720" s="42"/>
      <c r="AB720" s="42"/>
      <c r="AC720" s="42"/>
    </row>
    <row r="721" spans="1:29" ht="15.75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3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2"/>
      <c r="AA721" s="42"/>
      <c r="AB721" s="42"/>
      <c r="AC721" s="42"/>
    </row>
    <row r="722" spans="1:29" ht="15.75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3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2"/>
      <c r="AA722" s="42"/>
      <c r="AB722" s="42"/>
      <c r="AC722" s="42"/>
    </row>
    <row r="723" spans="1:29" ht="15.75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3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2"/>
      <c r="AA723" s="42"/>
      <c r="AB723" s="42"/>
      <c r="AC723" s="42"/>
    </row>
    <row r="724" spans="1:29" ht="15.75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3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2"/>
      <c r="AA724" s="42"/>
      <c r="AB724" s="42"/>
      <c r="AC724" s="42"/>
    </row>
    <row r="725" spans="1:29" ht="15.75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3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2"/>
      <c r="AA725" s="42"/>
      <c r="AB725" s="42"/>
      <c r="AC725" s="42"/>
    </row>
    <row r="726" spans="1:29" ht="15.75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3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2"/>
      <c r="AA726" s="42"/>
      <c r="AB726" s="42"/>
      <c r="AC726" s="42"/>
    </row>
    <row r="727" spans="1:29" ht="15.75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3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2"/>
      <c r="AA727" s="42"/>
      <c r="AB727" s="42"/>
      <c r="AC727" s="42"/>
    </row>
    <row r="728" spans="1:29" ht="15.75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3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2"/>
      <c r="AA728" s="42"/>
      <c r="AB728" s="42"/>
      <c r="AC728" s="42"/>
    </row>
    <row r="729" spans="1:29" ht="15.75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3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2"/>
      <c r="AA729" s="42"/>
      <c r="AB729" s="42"/>
      <c r="AC729" s="42"/>
    </row>
    <row r="730" spans="1:29" ht="15.75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3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2"/>
      <c r="AA730" s="42"/>
      <c r="AB730" s="42"/>
      <c r="AC730" s="42"/>
    </row>
    <row r="731" spans="1:29" ht="15.75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3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2"/>
      <c r="AA731" s="42"/>
      <c r="AB731" s="42"/>
      <c r="AC731" s="42"/>
    </row>
    <row r="732" spans="1:29" ht="15.75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3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2"/>
      <c r="AA732" s="42"/>
      <c r="AB732" s="42"/>
      <c r="AC732" s="42"/>
    </row>
    <row r="733" spans="1:29" ht="15.75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3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2"/>
      <c r="AA733" s="42"/>
      <c r="AB733" s="42"/>
      <c r="AC733" s="42"/>
    </row>
    <row r="734" spans="1:29" ht="15.75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3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2"/>
      <c r="AA734" s="42"/>
      <c r="AB734" s="42"/>
      <c r="AC734" s="42"/>
    </row>
    <row r="735" spans="1:29" ht="15.75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3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2"/>
      <c r="AA735" s="42"/>
      <c r="AB735" s="42"/>
      <c r="AC735" s="42"/>
    </row>
    <row r="736" spans="1:29" ht="15.75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3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2"/>
      <c r="AA736" s="42"/>
      <c r="AB736" s="42"/>
      <c r="AC736" s="42"/>
    </row>
    <row r="737" spans="1:29" ht="15.75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3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2"/>
      <c r="AA737" s="42"/>
      <c r="AB737" s="42"/>
      <c r="AC737" s="42"/>
    </row>
    <row r="738" spans="1:29" ht="15.75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3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2"/>
      <c r="AA738" s="42"/>
      <c r="AB738" s="42"/>
      <c r="AC738" s="42"/>
    </row>
    <row r="739" spans="1:29" ht="15.75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3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2"/>
      <c r="AA739" s="42"/>
      <c r="AB739" s="42"/>
      <c r="AC739" s="42"/>
    </row>
    <row r="740" spans="1:29" ht="15.75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3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2"/>
      <c r="AA740" s="42"/>
      <c r="AB740" s="42"/>
      <c r="AC740" s="42"/>
    </row>
    <row r="741" spans="1:29" ht="15.75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3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2"/>
      <c r="AA741" s="42"/>
      <c r="AB741" s="42"/>
      <c r="AC741" s="42"/>
    </row>
    <row r="742" spans="1:29" ht="15.75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3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2"/>
      <c r="AA742" s="42"/>
      <c r="AB742" s="42"/>
      <c r="AC742" s="42"/>
    </row>
    <row r="743" spans="1:29" ht="15.75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3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2"/>
      <c r="AA743" s="42"/>
      <c r="AB743" s="42"/>
      <c r="AC743" s="42"/>
    </row>
    <row r="744" spans="1:29" ht="15.75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3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2"/>
      <c r="AA744" s="42"/>
      <c r="AB744" s="42"/>
      <c r="AC744" s="42"/>
    </row>
    <row r="745" spans="1:29" ht="15.75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3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2"/>
      <c r="AA745" s="42"/>
      <c r="AB745" s="42"/>
      <c r="AC745" s="42"/>
    </row>
    <row r="746" spans="1:29" ht="15.75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3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2"/>
      <c r="AA746" s="42"/>
      <c r="AB746" s="42"/>
      <c r="AC746" s="42"/>
    </row>
    <row r="747" spans="1:29" ht="15.75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3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2"/>
      <c r="AA747" s="42"/>
      <c r="AB747" s="42"/>
      <c r="AC747" s="42"/>
    </row>
    <row r="748" spans="1:29" ht="15.75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3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2"/>
      <c r="AA748" s="42"/>
      <c r="AB748" s="42"/>
      <c r="AC748" s="42"/>
    </row>
    <row r="749" spans="1:29" ht="15.75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3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2"/>
      <c r="AA749" s="42"/>
      <c r="AB749" s="42"/>
      <c r="AC749" s="42"/>
    </row>
    <row r="750" spans="1:29" ht="15.75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3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2"/>
      <c r="AA750" s="42"/>
      <c r="AB750" s="42"/>
      <c r="AC750" s="42"/>
    </row>
    <row r="751" spans="1:29" ht="15.75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3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2"/>
      <c r="AA751" s="42"/>
      <c r="AB751" s="42"/>
      <c r="AC751" s="42"/>
    </row>
    <row r="752" spans="1:29" ht="15.75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3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2"/>
      <c r="AA752" s="42"/>
      <c r="AB752" s="42"/>
      <c r="AC752" s="42"/>
    </row>
    <row r="753" spans="1:29" ht="15.75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3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2"/>
      <c r="AA753" s="42"/>
      <c r="AB753" s="42"/>
      <c r="AC753" s="42"/>
    </row>
    <row r="754" spans="1:29" ht="15.75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3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2"/>
      <c r="AA754" s="42"/>
      <c r="AB754" s="42"/>
      <c r="AC754" s="42"/>
    </row>
    <row r="755" spans="1:29" ht="15.75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3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2"/>
      <c r="AA755" s="42"/>
      <c r="AB755" s="42"/>
      <c r="AC755" s="42"/>
    </row>
    <row r="756" spans="1:29" ht="15.75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3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2"/>
      <c r="AA756" s="42"/>
      <c r="AB756" s="42"/>
      <c r="AC756" s="42"/>
    </row>
    <row r="757" spans="1:29" ht="15.75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3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2"/>
      <c r="AA757" s="42"/>
      <c r="AB757" s="42"/>
      <c r="AC757" s="42"/>
    </row>
    <row r="758" spans="1:29" ht="15.75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3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2"/>
      <c r="AA758" s="42"/>
      <c r="AB758" s="42"/>
      <c r="AC758" s="42"/>
    </row>
    <row r="759" spans="1:29" ht="15.75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3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2"/>
      <c r="AA759" s="42"/>
      <c r="AB759" s="42"/>
      <c r="AC759" s="42"/>
    </row>
    <row r="760" spans="1:29" ht="15.75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3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2"/>
      <c r="AA760" s="42"/>
      <c r="AB760" s="42"/>
      <c r="AC760" s="42"/>
    </row>
    <row r="761" spans="1:29" ht="15.75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3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2"/>
      <c r="AA761" s="42"/>
      <c r="AB761" s="42"/>
      <c r="AC761" s="42"/>
    </row>
    <row r="762" spans="1:29" ht="15.75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3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2"/>
      <c r="AA762" s="42"/>
      <c r="AB762" s="42"/>
      <c r="AC762" s="42"/>
    </row>
    <row r="763" spans="1:29" ht="15.75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3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2"/>
      <c r="AA763" s="42"/>
      <c r="AB763" s="42"/>
      <c r="AC763" s="42"/>
    </row>
    <row r="764" spans="1:29" ht="15.75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3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2"/>
      <c r="AA764" s="42"/>
      <c r="AB764" s="42"/>
      <c r="AC764" s="42"/>
    </row>
    <row r="765" spans="1:29" ht="15.75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3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2"/>
      <c r="AA765" s="42"/>
      <c r="AB765" s="42"/>
      <c r="AC765" s="42"/>
    </row>
    <row r="766" spans="1:29" ht="15.75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3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2"/>
      <c r="AA766" s="42"/>
      <c r="AB766" s="42"/>
      <c r="AC766" s="42"/>
    </row>
    <row r="767" spans="1:29" ht="15.75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3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2"/>
      <c r="AA767" s="42"/>
      <c r="AB767" s="42"/>
      <c r="AC767" s="42"/>
    </row>
    <row r="768" spans="1:29" ht="15.75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3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2"/>
      <c r="AA768" s="42"/>
      <c r="AB768" s="42"/>
      <c r="AC768" s="42"/>
    </row>
    <row r="769" spans="1:29" ht="15.75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3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2"/>
      <c r="AA769" s="42"/>
      <c r="AB769" s="42"/>
      <c r="AC769" s="42"/>
    </row>
    <row r="770" spans="1:29" ht="15.75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3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2"/>
      <c r="AA770" s="42"/>
      <c r="AB770" s="42"/>
      <c r="AC770" s="42"/>
    </row>
    <row r="771" spans="1:29" ht="15.75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3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2"/>
      <c r="AA771" s="42"/>
      <c r="AB771" s="42"/>
      <c r="AC771" s="42"/>
    </row>
    <row r="772" spans="1:29" ht="15.75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3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2"/>
      <c r="AA772" s="42"/>
      <c r="AB772" s="42"/>
      <c r="AC772" s="42"/>
    </row>
    <row r="773" spans="1:29" ht="15.75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3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2"/>
      <c r="AA773" s="42"/>
      <c r="AB773" s="42"/>
      <c r="AC773" s="42"/>
    </row>
    <row r="774" spans="1:29" ht="15.75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3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2"/>
      <c r="AA774" s="42"/>
      <c r="AB774" s="42"/>
      <c r="AC774" s="42"/>
    </row>
    <row r="775" spans="1:29" ht="15.75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3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2"/>
      <c r="AA775" s="42"/>
      <c r="AB775" s="42"/>
      <c r="AC775" s="42"/>
    </row>
    <row r="776" spans="1:29" ht="15.75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3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2"/>
      <c r="AA776" s="42"/>
      <c r="AB776" s="42"/>
      <c r="AC776" s="42"/>
    </row>
    <row r="777" spans="1:29" ht="15.75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3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2"/>
      <c r="AA777" s="42"/>
      <c r="AB777" s="42"/>
      <c r="AC777" s="42"/>
    </row>
    <row r="778" spans="1:29" ht="15.75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3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2"/>
      <c r="AA778" s="42"/>
      <c r="AB778" s="42"/>
      <c r="AC778" s="42"/>
    </row>
    <row r="779" spans="1:29" ht="15.75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3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2"/>
      <c r="AA779" s="42"/>
      <c r="AB779" s="42"/>
      <c r="AC779" s="42"/>
    </row>
    <row r="780" spans="1:29" ht="15.75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3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2"/>
      <c r="AA780" s="42"/>
      <c r="AB780" s="42"/>
      <c r="AC780" s="42"/>
    </row>
    <row r="781" spans="1:29" ht="15.75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3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2"/>
      <c r="AA781" s="42"/>
      <c r="AB781" s="42"/>
      <c r="AC781" s="42"/>
    </row>
    <row r="782" spans="1:29" ht="15.75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3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2"/>
      <c r="AA782" s="42"/>
      <c r="AB782" s="42"/>
      <c r="AC782" s="42"/>
    </row>
    <row r="783" spans="1:29" ht="15.75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3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2"/>
      <c r="AA783" s="42"/>
      <c r="AB783" s="42"/>
      <c r="AC783" s="42"/>
    </row>
    <row r="784" spans="1:29" ht="15.75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3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2"/>
      <c r="AA784" s="42"/>
      <c r="AB784" s="42"/>
      <c r="AC784" s="42"/>
    </row>
    <row r="785" spans="1:29" ht="15.75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3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2"/>
      <c r="AA785" s="42"/>
      <c r="AB785" s="42"/>
      <c r="AC785" s="42"/>
    </row>
    <row r="786" spans="1:29" ht="15.75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3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2"/>
      <c r="AA786" s="42"/>
      <c r="AB786" s="42"/>
      <c r="AC786" s="42"/>
    </row>
    <row r="787" spans="1:29" ht="15.75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3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2"/>
      <c r="AA787" s="42"/>
      <c r="AB787" s="42"/>
      <c r="AC787" s="42"/>
    </row>
    <row r="788" spans="1:29" ht="15.75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3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2"/>
      <c r="AA788" s="42"/>
      <c r="AB788" s="42"/>
      <c r="AC788" s="42"/>
    </row>
    <row r="789" spans="1:29" ht="15.75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3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2"/>
      <c r="AA789" s="42"/>
      <c r="AB789" s="42"/>
      <c r="AC789" s="42"/>
    </row>
    <row r="790" spans="1:29" ht="15.75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3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2"/>
      <c r="AA790" s="42"/>
      <c r="AB790" s="42"/>
      <c r="AC790" s="42"/>
    </row>
    <row r="791" spans="1:29" ht="15.75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3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2"/>
      <c r="AA791" s="42"/>
      <c r="AB791" s="42"/>
      <c r="AC791" s="42"/>
    </row>
    <row r="792" spans="1:29" ht="15.75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3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2"/>
      <c r="AA792" s="42"/>
      <c r="AB792" s="42"/>
      <c r="AC792" s="42"/>
    </row>
    <row r="793" spans="1:29" ht="15.75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3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2"/>
      <c r="AA793" s="42"/>
      <c r="AB793" s="42"/>
      <c r="AC793" s="42"/>
    </row>
    <row r="794" spans="1:29" ht="15.75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3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2"/>
      <c r="AA794" s="42"/>
      <c r="AB794" s="42"/>
      <c r="AC794" s="42"/>
    </row>
    <row r="795" spans="1:29" ht="15.75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3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2"/>
      <c r="AA795" s="42"/>
      <c r="AB795" s="42"/>
      <c r="AC795" s="42"/>
    </row>
    <row r="796" spans="1:29" ht="15.75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3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2"/>
      <c r="AA796" s="42"/>
      <c r="AB796" s="42"/>
      <c r="AC796" s="42"/>
    </row>
    <row r="797" spans="1:29" ht="15.75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3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2"/>
      <c r="AA797" s="42"/>
      <c r="AB797" s="42"/>
      <c r="AC797" s="42"/>
    </row>
    <row r="798" spans="1:29" ht="15.75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3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2"/>
      <c r="AA798" s="42"/>
      <c r="AB798" s="42"/>
      <c r="AC798" s="42"/>
    </row>
    <row r="799" spans="1:29" ht="15.75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3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2"/>
      <c r="AA799" s="42"/>
      <c r="AB799" s="42"/>
      <c r="AC799" s="42"/>
    </row>
    <row r="800" spans="1:29" ht="15.75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3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2"/>
      <c r="AA800" s="42"/>
      <c r="AB800" s="42"/>
      <c r="AC800" s="42"/>
    </row>
    <row r="801" spans="1:29" ht="15.75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3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2"/>
      <c r="AA801" s="42"/>
      <c r="AB801" s="42"/>
      <c r="AC801" s="42"/>
    </row>
    <row r="802" spans="1:29" ht="15.75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3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2"/>
      <c r="AA802" s="42"/>
      <c r="AB802" s="42"/>
      <c r="AC802" s="42"/>
    </row>
    <row r="803" spans="1:29" ht="15.75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3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2"/>
      <c r="AA803" s="42"/>
      <c r="AB803" s="42"/>
      <c r="AC803" s="42"/>
    </row>
    <row r="804" spans="1:29" ht="15.75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3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2"/>
      <c r="AA804" s="42"/>
      <c r="AB804" s="42"/>
      <c r="AC804" s="42"/>
    </row>
    <row r="805" spans="1:29" ht="15.75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3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2"/>
      <c r="AA805" s="42"/>
      <c r="AB805" s="42"/>
      <c r="AC805" s="42"/>
    </row>
    <row r="806" spans="1:29" ht="15.75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3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2"/>
      <c r="AA806" s="42"/>
      <c r="AB806" s="42"/>
      <c r="AC806" s="42"/>
    </row>
    <row r="807" spans="1:29" ht="15.75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3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2"/>
      <c r="AA807" s="42"/>
      <c r="AB807" s="42"/>
      <c r="AC807" s="42"/>
    </row>
    <row r="808" spans="1:29" ht="15.75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3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2"/>
      <c r="AA808" s="42"/>
      <c r="AB808" s="42"/>
      <c r="AC808" s="42"/>
    </row>
    <row r="809" spans="1:29" ht="15.75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3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2"/>
      <c r="AA809" s="42"/>
      <c r="AB809" s="42"/>
      <c r="AC809" s="42"/>
    </row>
    <row r="810" spans="1:29" ht="15.75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3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2"/>
      <c r="AA810" s="42"/>
      <c r="AB810" s="42"/>
      <c r="AC810" s="42"/>
    </row>
    <row r="811" spans="1:29" ht="15.75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3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2"/>
      <c r="AA811" s="42"/>
      <c r="AB811" s="42"/>
      <c r="AC811" s="42"/>
    </row>
    <row r="812" spans="1:29" ht="15.75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3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2"/>
      <c r="AA812" s="42"/>
      <c r="AB812" s="42"/>
      <c r="AC812" s="42"/>
    </row>
    <row r="813" spans="1:29" ht="15.75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3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2"/>
      <c r="AA813" s="42"/>
      <c r="AB813" s="42"/>
      <c r="AC813" s="42"/>
    </row>
    <row r="814" spans="1:29" ht="15.75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3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2"/>
      <c r="AA814" s="42"/>
      <c r="AB814" s="42"/>
      <c r="AC814" s="42"/>
    </row>
    <row r="815" spans="1:29" ht="15.75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3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2"/>
      <c r="AA815" s="42"/>
      <c r="AB815" s="42"/>
      <c r="AC815" s="42"/>
    </row>
    <row r="816" spans="1:29" ht="15.75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3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2"/>
      <c r="AA816" s="42"/>
      <c r="AB816" s="42"/>
      <c r="AC816" s="42"/>
    </row>
    <row r="817" spans="1:29" ht="15.75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3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2"/>
      <c r="AA817" s="42"/>
      <c r="AB817" s="42"/>
      <c r="AC817" s="42"/>
    </row>
    <row r="818" spans="1:29" ht="15.75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3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2"/>
      <c r="AA818" s="42"/>
      <c r="AB818" s="42"/>
      <c r="AC818" s="42"/>
    </row>
    <row r="819" spans="1:29" ht="15.75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3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2"/>
      <c r="AA819" s="42"/>
      <c r="AB819" s="42"/>
      <c r="AC819" s="42"/>
    </row>
    <row r="820" spans="1:29" ht="15.75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3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2"/>
      <c r="AA820" s="42"/>
      <c r="AB820" s="42"/>
      <c r="AC820" s="42"/>
    </row>
    <row r="821" spans="1:29" ht="15.75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3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2"/>
      <c r="AA821" s="42"/>
      <c r="AB821" s="42"/>
      <c r="AC821" s="42"/>
    </row>
    <row r="822" spans="1:29" ht="15.75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3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2"/>
      <c r="AA822" s="42"/>
      <c r="AB822" s="42"/>
      <c r="AC822" s="42"/>
    </row>
    <row r="823" spans="1:29" ht="15.75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3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2"/>
      <c r="AA823" s="42"/>
      <c r="AB823" s="42"/>
      <c r="AC823" s="42"/>
    </row>
    <row r="824" spans="1:29" ht="15.75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3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2"/>
      <c r="AA824" s="42"/>
      <c r="AB824" s="42"/>
      <c r="AC824" s="42"/>
    </row>
    <row r="825" spans="1:29" ht="15.75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3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2"/>
      <c r="AA825" s="42"/>
      <c r="AB825" s="42"/>
      <c r="AC825" s="42"/>
    </row>
    <row r="826" spans="1:29" ht="15.75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3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2"/>
      <c r="AA826" s="42"/>
      <c r="AB826" s="42"/>
      <c r="AC826" s="42"/>
    </row>
    <row r="827" spans="1:29" ht="15.75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3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2"/>
      <c r="AA827" s="42"/>
      <c r="AB827" s="42"/>
      <c r="AC827" s="42"/>
    </row>
    <row r="828" spans="1:29" ht="15.75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3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2"/>
      <c r="AA828" s="42"/>
      <c r="AB828" s="42"/>
      <c r="AC828" s="42"/>
    </row>
    <row r="829" spans="1:29" ht="15.75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3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2"/>
      <c r="AA829" s="42"/>
      <c r="AB829" s="42"/>
      <c r="AC829" s="42"/>
    </row>
    <row r="830" spans="1:29" ht="15.75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3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2"/>
      <c r="AA830" s="42"/>
      <c r="AB830" s="42"/>
      <c r="AC830" s="42"/>
    </row>
    <row r="831" spans="1:29" ht="15.75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3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2"/>
      <c r="AA831" s="42"/>
      <c r="AB831" s="42"/>
      <c r="AC831" s="42"/>
    </row>
    <row r="832" spans="1:29" ht="15.75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3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2"/>
      <c r="AA832" s="42"/>
      <c r="AB832" s="42"/>
      <c r="AC832" s="42"/>
    </row>
    <row r="833" spans="1:29" ht="15.75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3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2"/>
      <c r="AA833" s="42"/>
      <c r="AB833" s="42"/>
      <c r="AC833" s="42"/>
    </row>
    <row r="834" spans="1:29" ht="15.75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3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2"/>
      <c r="AA834" s="42"/>
      <c r="AB834" s="42"/>
      <c r="AC834" s="42"/>
    </row>
    <row r="835" spans="1:29" ht="15.75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3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2"/>
      <c r="AA835" s="42"/>
      <c r="AB835" s="42"/>
      <c r="AC835" s="42"/>
    </row>
    <row r="836" spans="1:29" ht="15.75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3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2"/>
      <c r="AA836" s="42"/>
      <c r="AB836" s="42"/>
      <c r="AC836" s="42"/>
    </row>
    <row r="837" spans="1:29" ht="15.75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3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2"/>
      <c r="AA837" s="42"/>
      <c r="AB837" s="42"/>
      <c r="AC837" s="42"/>
    </row>
    <row r="838" spans="1:29" ht="15.75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3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2"/>
      <c r="AA838" s="42"/>
      <c r="AB838" s="42"/>
      <c r="AC838" s="42"/>
    </row>
    <row r="839" spans="1:29" ht="15.75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3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2"/>
      <c r="AA839" s="42"/>
      <c r="AB839" s="42"/>
      <c r="AC839" s="42"/>
    </row>
    <row r="840" spans="1:29" ht="15.75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3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2"/>
      <c r="AA840" s="42"/>
      <c r="AB840" s="42"/>
      <c r="AC840" s="42"/>
    </row>
    <row r="841" spans="1:29" ht="15.75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3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2"/>
      <c r="AA841" s="42"/>
      <c r="AB841" s="42"/>
      <c r="AC841" s="42"/>
    </row>
    <row r="842" spans="1:29" ht="15.75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3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2"/>
      <c r="AA842" s="42"/>
      <c r="AB842" s="42"/>
      <c r="AC842" s="42"/>
    </row>
    <row r="843" spans="1:29" ht="15.75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3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2"/>
      <c r="AA843" s="42"/>
      <c r="AB843" s="42"/>
      <c r="AC843" s="42"/>
    </row>
    <row r="844" spans="1:29" ht="15.75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3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2"/>
      <c r="AA844" s="42"/>
      <c r="AB844" s="42"/>
      <c r="AC844" s="42"/>
    </row>
    <row r="845" spans="1:29" ht="15.75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3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2"/>
      <c r="AA845" s="42"/>
      <c r="AB845" s="42"/>
      <c r="AC845" s="42"/>
    </row>
    <row r="846" spans="1:29" ht="15.75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3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2"/>
      <c r="AA846" s="42"/>
      <c r="AB846" s="42"/>
      <c r="AC846" s="42"/>
    </row>
    <row r="847" spans="1:29" ht="15.75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3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2"/>
      <c r="AA847" s="42"/>
      <c r="AB847" s="42"/>
      <c r="AC847" s="42"/>
    </row>
    <row r="848" spans="1:29" ht="15.75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3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2"/>
      <c r="AA848" s="42"/>
      <c r="AB848" s="42"/>
      <c r="AC848" s="42"/>
    </row>
    <row r="849" spans="1:29" ht="15.75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3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2"/>
      <c r="AA849" s="42"/>
      <c r="AB849" s="42"/>
      <c r="AC849" s="42"/>
    </row>
    <row r="850" spans="1:29" ht="15.75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3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2"/>
      <c r="AA850" s="42"/>
      <c r="AB850" s="42"/>
      <c r="AC850" s="42"/>
    </row>
    <row r="851" spans="1:29" ht="15.75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3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2"/>
      <c r="AA851" s="42"/>
      <c r="AB851" s="42"/>
      <c r="AC851" s="42"/>
    </row>
    <row r="852" spans="1:29" ht="15.75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3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2"/>
      <c r="AA852" s="42"/>
      <c r="AB852" s="42"/>
      <c r="AC852" s="42"/>
    </row>
    <row r="853" spans="1:29" ht="15.75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3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2"/>
      <c r="AA853" s="42"/>
      <c r="AB853" s="42"/>
      <c r="AC853" s="42"/>
    </row>
    <row r="854" spans="1:29" ht="15.75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3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2"/>
      <c r="AA854" s="42"/>
      <c r="AB854" s="42"/>
      <c r="AC854" s="42"/>
    </row>
    <row r="855" spans="1:29" ht="15.75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3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2"/>
      <c r="AA855" s="42"/>
      <c r="AB855" s="42"/>
      <c r="AC855" s="42"/>
    </row>
    <row r="856" spans="1:29" ht="15.75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3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2"/>
      <c r="AA856" s="42"/>
      <c r="AB856" s="42"/>
      <c r="AC856" s="42"/>
    </row>
    <row r="857" spans="1:29" ht="15.75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3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2"/>
      <c r="AA857" s="42"/>
      <c r="AB857" s="42"/>
      <c r="AC857" s="42"/>
    </row>
    <row r="858" spans="1:29" ht="15.75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3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2"/>
      <c r="AA858" s="42"/>
      <c r="AB858" s="42"/>
      <c r="AC858" s="42"/>
    </row>
    <row r="859" spans="1:29" ht="15.75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3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2"/>
      <c r="AA859" s="42"/>
      <c r="AB859" s="42"/>
      <c r="AC859" s="42"/>
    </row>
    <row r="860" spans="1:29" ht="15.75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3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2"/>
      <c r="AA860" s="42"/>
      <c r="AB860" s="42"/>
      <c r="AC860" s="42"/>
    </row>
    <row r="861" spans="1:29" ht="15.75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3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2"/>
      <c r="AA861" s="42"/>
      <c r="AB861" s="42"/>
      <c r="AC861" s="42"/>
    </row>
    <row r="862" spans="1:29" ht="15.75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3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2"/>
      <c r="AA862" s="42"/>
      <c r="AB862" s="42"/>
      <c r="AC862" s="42"/>
    </row>
    <row r="863" spans="1:29" ht="15.75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3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2"/>
      <c r="AA863" s="42"/>
      <c r="AB863" s="42"/>
      <c r="AC863" s="42"/>
    </row>
    <row r="864" spans="1:29" ht="15.75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3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2"/>
      <c r="AA864" s="42"/>
      <c r="AB864" s="42"/>
      <c r="AC864" s="42"/>
    </row>
    <row r="865" spans="1:29" ht="15.75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3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2"/>
      <c r="AA865" s="42"/>
      <c r="AB865" s="42"/>
      <c r="AC865" s="42"/>
    </row>
    <row r="866" spans="1:29" ht="15.75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3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2"/>
      <c r="AA866" s="42"/>
      <c r="AB866" s="42"/>
      <c r="AC866" s="42"/>
    </row>
    <row r="867" spans="1:29" ht="15.75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3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2"/>
      <c r="AA867" s="42"/>
      <c r="AB867" s="42"/>
      <c r="AC867" s="42"/>
    </row>
    <row r="868" spans="1:29" ht="15.75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3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2"/>
      <c r="AA868" s="42"/>
      <c r="AB868" s="42"/>
      <c r="AC868" s="42"/>
    </row>
    <row r="869" spans="1:29" ht="15.75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3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2"/>
      <c r="AA869" s="42"/>
      <c r="AB869" s="42"/>
      <c r="AC869" s="42"/>
    </row>
    <row r="870" spans="1:29" ht="15.75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3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2"/>
      <c r="AA870" s="42"/>
      <c r="AB870" s="42"/>
      <c r="AC870" s="42"/>
    </row>
    <row r="871" spans="1:29" ht="15.75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3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2"/>
      <c r="AA871" s="42"/>
      <c r="AB871" s="42"/>
      <c r="AC871" s="42"/>
    </row>
    <row r="872" spans="1:29" ht="15.75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3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2"/>
      <c r="AA872" s="42"/>
      <c r="AB872" s="42"/>
      <c r="AC872" s="42"/>
    </row>
    <row r="873" spans="1:29" ht="15.75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3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2"/>
      <c r="AA873" s="42"/>
      <c r="AB873" s="42"/>
      <c r="AC873" s="42"/>
    </row>
    <row r="874" spans="1:29" ht="15.75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3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2"/>
      <c r="AA874" s="42"/>
      <c r="AB874" s="42"/>
      <c r="AC874" s="42"/>
    </row>
    <row r="875" spans="1:29" ht="15.75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3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2"/>
      <c r="AA875" s="42"/>
      <c r="AB875" s="42"/>
      <c r="AC875" s="42"/>
    </row>
    <row r="876" spans="1:29" ht="15.75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3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2"/>
      <c r="AA876" s="42"/>
      <c r="AB876" s="42"/>
      <c r="AC876" s="42"/>
    </row>
    <row r="877" spans="1:29" ht="15.75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3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2"/>
      <c r="AA877" s="42"/>
      <c r="AB877" s="42"/>
      <c r="AC877" s="42"/>
    </row>
    <row r="878" spans="1:29" ht="15.75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3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2"/>
      <c r="AA878" s="42"/>
      <c r="AB878" s="42"/>
      <c r="AC878" s="42"/>
    </row>
    <row r="879" spans="1:29" ht="15.75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3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2"/>
      <c r="AA879" s="42"/>
      <c r="AB879" s="42"/>
      <c r="AC879" s="42"/>
    </row>
    <row r="880" spans="1:29" ht="15.75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3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2"/>
      <c r="AA880" s="42"/>
      <c r="AB880" s="42"/>
      <c r="AC880" s="42"/>
    </row>
    <row r="881" spans="1:29" ht="15.75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3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2"/>
      <c r="AA881" s="42"/>
      <c r="AB881" s="42"/>
      <c r="AC881" s="42"/>
    </row>
    <row r="882" spans="1:29" ht="15.75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3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2"/>
      <c r="AA882" s="42"/>
      <c r="AB882" s="42"/>
      <c r="AC882" s="42"/>
    </row>
    <row r="883" spans="1:29" ht="15.75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3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2"/>
      <c r="AA883" s="42"/>
      <c r="AB883" s="42"/>
      <c r="AC883" s="42"/>
    </row>
    <row r="884" spans="1:29" ht="15.75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3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2"/>
      <c r="AA884" s="42"/>
      <c r="AB884" s="42"/>
      <c r="AC884" s="42"/>
    </row>
    <row r="885" spans="1:29" ht="15.75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3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2"/>
      <c r="AA885" s="42"/>
      <c r="AB885" s="42"/>
      <c r="AC885" s="42"/>
    </row>
    <row r="886" spans="1:29" ht="15.75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3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2"/>
      <c r="AA886" s="42"/>
      <c r="AB886" s="42"/>
      <c r="AC886" s="42"/>
    </row>
    <row r="887" spans="1:29" ht="15.75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3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2"/>
      <c r="AA887" s="42"/>
      <c r="AB887" s="42"/>
      <c r="AC887" s="42"/>
    </row>
    <row r="888" spans="1:29" ht="15.75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3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2"/>
      <c r="AA888" s="42"/>
      <c r="AB888" s="42"/>
      <c r="AC888" s="42"/>
    </row>
    <row r="889" spans="1:29" ht="15.75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3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2"/>
      <c r="AA889" s="42"/>
      <c r="AB889" s="42"/>
      <c r="AC889" s="42"/>
    </row>
    <row r="890" spans="1:29" ht="15.75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3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2"/>
      <c r="AA890" s="42"/>
      <c r="AB890" s="42"/>
      <c r="AC890" s="42"/>
    </row>
    <row r="891" spans="1:29" ht="15.75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3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2"/>
      <c r="AA891" s="42"/>
      <c r="AB891" s="42"/>
      <c r="AC891" s="42"/>
    </row>
    <row r="892" spans="1:29" ht="15.75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3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2"/>
      <c r="AA892" s="42"/>
      <c r="AB892" s="42"/>
      <c r="AC892" s="42"/>
    </row>
    <row r="893" spans="1:29" ht="15.75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3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2"/>
      <c r="AA893" s="42"/>
      <c r="AB893" s="42"/>
      <c r="AC893" s="42"/>
    </row>
    <row r="894" spans="1:29" ht="15.75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3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2"/>
      <c r="AA894" s="42"/>
      <c r="AB894" s="42"/>
      <c r="AC894" s="42"/>
    </row>
    <row r="895" spans="1:29" ht="15.75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3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2"/>
      <c r="AA895" s="42"/>
      <c r="AB895" s="42"/>
      <c r="AC895" s="42"/>
    </row>
    <row r="896" spans="1:29" ht="15.75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3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2"/>
      <c r="AA896" s="42"/>
      <c r="AB896" s="42"/>
      <c r="AC896" s="42"/>
    </row>
    <row r="897" spans="1:29" ht="15.75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3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2"/>
      <c r="AA897" s="42"/>
      <c r="AB897" s="42"/>
      <c r="AC897" s="42"/>
    </row>
    <row r="898" spans="1:29" ht="15.75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3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2"/>
      <c r="AA898" s="42"/>
      <c r="AB898" s="42"/>
      <c r="AC898" s="42"/>
    </row>
    <row r="899" spans="1:29" ht="15.75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3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2"/>
      <c r="AA899" s="42"/>
      <c r="AB899" s="42"/>
      <c r="AC899" s="42"/>
    </row>
    <row r="900" spans="1:29" ht="15.75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3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2"/>
      <c r="AA900" s="42"/>
      <c r="AB900" s="42"/>
      <c r="AC900" s="42"/>
    </row>
    <row r="901" spans="1:29" ht="15.75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3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2"/>
      <c r="AA901" s="42"/>
      <c r="AB901" s="42"/>
      <c r="AC901" s="42"/>
    </row>
    <row r="902" spans="1:29" ht="15.75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3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2"/>
      <c r="AA902" s="42"/>
      <c r="AB902" s="42"/>
      <c r="AC902" s="42"/>
    </row>
    <row r="903" spans="1:29" ht="15.75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3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2"/>
      <c r="AA903" s="42"/>
      <c r="AB903" s="42"/>
      <c r="AC903" s="42"/>
    </row>
    <row r="904" spans="1:29" ht="15.75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3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2"/>
      <c r="AA904" s="42"/>
      <c r="AB904" s="42"/>
      <c r="AC904" s="42"/>
    </row>
    <row r="905" spans="1:29" ht="15.75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3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2"/>
      <c r="AA905" s="42"/>
      <c r="AB905" s="42"/>
      <c r="AC905" s="42"/>
    </row>
    <row r="906" spans="1:29" ht="15.75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3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2"/>
      <c r="AA906" s="42"/>
      <c r="AB906" s="42"/>
      <c r="AC906" s="42"/>
    </row>
    <row r="907" spans="1:29" ht="15.75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3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2"/>
      <c r="AA907" s="42"/>
      <c r="AB907" s="42"/>
      <c r="AC907" s="42"/>
    </row>
    <row r="908" spans="1:29" ht="15.75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3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2"/>
      <c r="AA908" s="42"/>
      <c r="AB908" s="42"/>
      <c r="AC908" s="42"/>
    </row>
    <row r="909" spans="1:29" ht="15.75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3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2"/>
      <c r="AA909" s="42"/>
      <c r="AB909" s="42"/>
      <c r="AC909" s="42"/>
    </row>
    <row r="910" spans="1:29" ht="15.75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3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2"/>
      <c r="AA910" s="42"/>
      <c r="AB910" s="42"/>
      <c r="AC910" s="42"/>
    </row>
    <row r="911" spans="1:29" ht="15.75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3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2"/>
      <c r="AA911" s="42"/>
      <c r="AB911" s="42"/>
      <c r="AC911" s="42"/>
    </row>
    <row r="912" spans="1:29" ht="15.75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3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2"/>
      <c r="AA912" s="42"/>
      <c r="AB912" s="42"/>
      <c r="AC912" s="42"/>
    </row>
    <row r="913" spans="1:29" ht="15.75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3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2"/>
      <c r="AA913" s="42"/>
      <c r="AB913" s="42"/>
      <c r="AC913" s="42"/>
    </row>
    <row r="914" spans="1:29" ht="15.75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3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2"/>
      <c r="AA914" s="42"/>
      <c r="AB914" s="42"/>
      <c r="AC914" s="42"/>
    </row>
    <row r="915" spans="1:29" ht="15.75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3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2"/>
      <c r="AA915" s="42"/>
      <c r="AB915" s="42"/>
      <c r="AC915" s="42"/>
    </row>
    <row r="916" spans="1:29" ht="15.75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3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2"/>
      <c r="AA916" s="42"/>
      <c r="AB916" s="42"/>
      <c r="AC916" s="42"/>
    </row>
    <row r="917" spans="1:29" ht="15.75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3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2"/>
      <c r="AA917" s="42"/>
      <c r="AB917" s="42"/>
      <c r="AC917" s="42"/>
    </row>
    <row r="918" spans="1:29" ht="15.75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3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2"/>
      <c r="AA918" s="42"/>
      <c r="AB918" s="42"/>
      <c r="AC918" s="42"/>
    </row>
    <row r="919" spans="1:29" ht="15.75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3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2"/>
      <c r="AA919" s="42"/>
      <c r="AB919" s="42"/>
      <c r="AC919" s="42"/>
    </row>
    <row r="920" spans="1:29" ht="15.75" customHeight="1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3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2"/>
      <c r="AA920" s="42"/>
      <c r="AB920" s="42"/>
      <c r="AC920" s="42"/>
    </row>
    <row r="921" spans="1:29" ht="15.75" customHeight="1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3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2"/>
      <c r="AA921" s="42"/>
      <c r="AB921" s="42"/>
      <c r="AC921" s="42"/>
    </row>
    <row r="922" spans="1:29" ht="15.75" customHeight="1" x14ac:dyDescent="0.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3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2"/>
      <c r="AA922" s="42"/>
      <c r="AB922" s="42"/>
      <c r="AC922" s="42"/>
    </row>
    <row r="923" spans="1:29" ht="15.75" customHeight="1" x14ac:dyDescent="0.2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3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2"/>
      <c r="AA923" s="42"/>
      <c r="AB923" s="42"/>
      <c r="AC923" s="42"/>
    </row>
    <row r="924" spans="1:29" ht="15.75" customHeight="1" x14ac:dyDescent="0.2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3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2"/>
      <c r="AA924" s="42"/>
      <c r="AB924" s="42"/>
      <c r="AC924" s="42"/>
    </row>
    <row r="925" spans="1:29" ht="15.75" customHeight="1" x14ac:dyDescent="0.2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3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2"/>
      <c r="AA925" s="42"/>
      <c r="AB925" s="42"/>
      <c r="AC925" s="42"/>
    </row>
    <row r="926" spans="1:29" ht="15.75" customHeight="1" x14ac:dyDescent="0.2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3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2"/>
      <c r="AA926" s="42"/>
      <c r="AB926" s="42"/>
      <c r="AC926" s="42"/>
    </row>
    <row r="927" spans="1:29" ht="15.75" customHeight="1" x14ac:dyDescent="0.2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3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2"/>
      <c r="AA927" s="42"/>
      <c r="AB927" s="42"/>
      <c r="AC927" s="42"/>
    </row>
    <row r="928" spans="1:29" ht="15.75" customHeight="1" x14ac:dyDescent="0.2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3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2"/>
      <c r="AA928" s="42"/>
      <c r="AB928" s="42"/>
      <c r="AC928" s="42"/>
    </row>
    <row r="929" spans="1:29" ht="15.75" customHeight="1" x14ac:dyDescent="0.2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3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2"/>
      <c r="AA929" s="42"/>
      <c r="AB929" s="42"/>
      <c r="AC929" s="42"/>
    </row>
    <row r="930" spans="1:29" ht="15.75" customHeight="1" x14ac:dyDescent="0.2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3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2"/>
      <c r="AA930" s="42"/>
      <c r="AB930" s="42"/>
      <c r="AC930" s="42"/>
    </row>
    <row r="931" spans="1:29" ht="15.75" customHeight="1" x14ac:dyDescent="0.2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3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2"/>
      <c r="AA931" s="42"/>
      <c r="AB931" s="42"/>
      <c r="AC931" s="42"/>
    </row>
    <row r="932" spans="1:29" ht="15.75" customHeight="1" x14ac:dyDescent="0.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3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2"/>
      <c r="AA932" s="42"/>
      <c r="AB932" s="42"/>
      <c r="AC932" s="42"/>
    </row>
    <row r="933" spans="1:29" ht="15.75" customHeight="1" x14ac:dyDescent="0.2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3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2"/>
      <c r="AA933" s="42"/>
      <c r="AB933" s="42"/>
      <c r="AC933" s="42"/>
    </row>
    <row r="934" spans="1:29" ht="15.75" customHeight="1" x14ac:dyDescent="0.2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3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2"/>
      <c r="AA934" s="42"/>
      <c r="AB934" s="42"/>
      <c r="AC934" s="42"/>
    </row>
    <row r="935" spans="1:29" ht="15.75" customHeight="1" x14ac:dyDescent="0.2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3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2"/>
      <c r="AA935" s="42"/>
      <c r="AB935" s="42"/>
      <c r="AC935" s="42"/>
    </row>
    <row r="936" spans="1:29" ht="15.75" customHeight="1" x14ac:dyDescent="0.2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3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2"/>
      <c r="AA936" s="42"/>
      <c r="AB936" s="42"/>
      <c r="AC936" s="42"/>
    </row>
    <row r="937" spans="1:29" ht="15.75" customHeight="1" x14ac:dyDescent="0.2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3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2"/>
      <c r="AA937" s="42"/>
      <c r="AB937" s="42"/>
      <c r="AC937" s="42"/>
    </row>
    <row r="938" spans="1:29" ht="15.75" customHeight="1" x14ac:dyDescent="0.2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3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2"/>
      <c r="AA938" s="42"/>
      <c r="AB938" s="42"/>
      <c r="AC938" s="42"/>
    </row>
    <row r="939" spans="1:29" ht="15.75" customHeight="1" x14ac:dyDescent="0.2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3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2"/>
      <c r="AA939" s="42"/>
      <c r="AB939" s="42"/>
      <c r="AC939" s="42"/>
    </row>
    <row r="940" spans="1:29" ht="15.75" customHeight="1" x14ac:dyDescent="0.2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3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2"/>
      <c r="AA940" s="42"/>
      <c r="AB940" s="42"/>
      <c r="AC940" s="42"/>
    </row>
    <row r="941" spans="1:29" ht="15.75" customHeight="1" x14ac:dyDescent="0.2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3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2"/>
      <c r="AA941" s="42"/>
      <c r="AB941" s="42"/>
      <c r="AC941" s="42"/>
    </row>
    <row r="942" spans="1:29" ht="15.75" customHeight="1" x14ac:dyDescent="0.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3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2"/>
      <c r="AA942" s="42"/>
      <c r="AB942" s="42"/>
      <c r="AC942" s="42"/>
    </row>
    <row r="943" spans="1:29" ht="15.75" customHeight="1" x14ac:dyDescent="0.2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3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2"/>
      <c r="AA943" s="42"/>
      <c r="AB943" s="42"/>
      <c r="AC943" s="42"/>
    </row>
    <row r="944" spans="1:29" ht="15.75" customHeight="1" x14ac:dyDescent="0.2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3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2"/>
      <c r="AA944" s="42"/>
      <c r="AB944" s="42"/>
      <c r="AC944" s="42"/>
    </row>
    <row r="945" spans="1:29" ht="15.75" customHeight="1" x14ac:dyDescent="0.2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3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2"/>
      <c r="AA945" s="42"/>
      <c r="AB945" s="42"/>
      <c r="AC945" s="42"/>
    </row>
    <row r="946" spans="1:29" ht="15.75" customHeight="1" x14ac:dyDescent="0.2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3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2"/>
      <c r="AA946" s="42"/>
      <c r="AB946" s="42"/>
      <c r="AC946" s="42"/>
    </row>
    <row r="947" spans="1:29" ht="15.75" customHeight="1" x14ac:dyDescent="0.2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3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2"/>
      <c r="AA947" s="42"/>
      <c r="AB947" s="42"/>
      <c r="AC947" s="42"/>
    </row>
    <row r="948" spans="1:29" ht="15.75" customHeight="1" x14ac:dyDescent="0.2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3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2"/>
      <c r="AA948" s="42"/>
      <c r="AB948" s="42"/>
      <c r="AC948" s="42"/>
    </row>
    <row r="949" spans="1:29" ht="15.75" customHeight="1" x14ac:dyDescent="0.2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3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2"/>
      <c r="AA949" s="42"/>
      <c r="AB949" s="42"/>
      <c r="AC949" s="42"/>
    </row>
    <row r="950" spans="1:29" ht="15.75" customHeight="1" x14ac:dyDescent="0.2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3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2"/>
      <c r="AA950" s="42"/>
      <c r="AB950" s="42"/>
      <c r="AC950" s="42"/>
    </row>
    <row r="951" spans="1:29" ht="15.75" customHeight="1" x14ac:dyDescent="0.2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3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2"/>
      <c r="AA951" s="42"/>
      <c r="AB951" s="42"/>
      <c r="AC951" s="42"/>
    </row>
    <row r="952" spans="1:29" ht="15.75" customHeight="1" x14ac:dyDescent="0.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3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2"/>
      <c r="AA952" s="42"/>
      <c r="AB952" s="42"/>
      <c r="AC952" s="42"/>
    </row>
    <row r="953" spans="1:29" ht="15.75" customHeight="1" x14ac:dyDescent="0.2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3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2"/>
      <c r="AA953" s="42"/>
      <c r="AB953" s="42"/>
      <c r="AC953" s="42"/>
    </row>
    <row r="954" spans="1:29" ht="15.75" customHeight="1" x14ac:dyDescent="0.2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3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2"/>
      <c r="AA954" s="42"/>
      <c r="AB954" s="42"/>
      <c r="AC954" s="42"/>
    </row>
    <row r="955" spans="1:29" ht="15.75" customHeight="1" x14ac:dyDescent="0.2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3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2"/>
      <c r="AA955" s="42"/>
      <c r="AB955" s="42"/>
      <c r="AC955" s="42"/>
    </row>
    <row r="956" spans="1:29" ht="15.75" customHeight="1" x14ac:dyDescent="0.2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3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2"/>
      <c r="AA956" s="42"/>
      <c r="AB956" s="42"/>
      <c r="AC956" s="42"/>
    </row>
    <row r="957" spans="1:29" ht="15.75" customHeight="1" x14ac:dyDescent="0.2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3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2"/>
      <c r="AA957" s="42"/>
      <c r="AB957" s="42"/>
      <c r="AC957" s="42"/>
    </row>
    <row r="958" spans="1:29" ht="15.75" customHeight="1" x14ac:dyDescent="0.2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3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2"/>
      <c r="AA958" s="42"/>
      <c r="AB958" s="42"/>
      <c r="AC958" s="42"/>
    </row>
    <row r="959" spans="1:29" ht="15.75" customHeight="1" x14ac:dyDescent="0.2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3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2"/>
      <c r="AA959" s="42"/>
      <c r="AB959" s="42"/>
      <c r="AC959" s="42"/>
    </row>
    <row r="960" spans="1:29" ht="15.75" customHeight="1" x14ac:dyDescent="0.2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3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2"/>
      <c r="AA960" s="42"/>
      <c r="AB960" s="42"/>
      <c r="AC960" s="42"/>
    </row>
    <row r="961" spans="1:29" ht="15.75" customHeight="1" x14ac:dyDescent="0.2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3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2"/>
      <c r="AA961" s="42"/>
      <c r="AB961" s="42"/>
      <c r="AC961" s="42"/>
    </row>
    <row r="962" spans="1:29" ht="15.75" customHeight="1" x14ac:dyDescent="0.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3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2"/>
      <c r="AA962" s="42"/>
      <c r="AB962" s="42"/>
      <c r="AC962" s="42"/>
    </row>
    <row r="963" spans="1:29" ht="15.75" customHeight="1" x14ac:dyDescent="0.2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3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2"/>
      <c r="AA963" s="42"/>
      <c r="AB963" s="42"/>
      <c r="AC963" s="42"/>
    </row>
    <row r="964" spans="1:29" ht="15.75" customHeight="1" x14ac:dyDescent="0.2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3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2"/>
      <c r="AA964" s="42"/>
      <c r="AB964" s="42"/>
      <c r="AC964" s="42"/>
    </row>
    <row r="965" spans="1:29" ht="15.75" customHeight="1" x14ac:dyDescent="0.2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3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2"/>
      <c r="AA965" s="42"/>
      <c r="AB965" s="42"/>
      <c r="AC965" s="42"/>
    </row>
    <row r="966" spans="1:29" ht="15.75" customHeight="1" x14ac:dyDescent="0.2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3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2"/>
      <c r="AA966" s="42"/>
      <c r="AB966" s="42"/>
      <c r="AC966" s="42"/>
    </row>
    <row r="967" spans="1:29" ht="15.75" customHeight="1" x14ac:dyDescent="0.2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3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2"/>
      <c r="AA967" s="42"/>
      <c r="AB967" s="42"/>
      <c r="AC967" s="42"/>
    </row>
    <row r="968" spans="1:29" ht="15.75" customHeight="1" x14ac:dyDescent="0.2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3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2"/>
      <c r="AA968" s="42"/>
      <c r="AB968" s="42"/>
      <c r="AC968" s="42"/>
    </row>
    <row r="969" spans="1:29" ht="15.75" customHeight="1" x14ac:dyDescent="0.2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3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2"/>
      <c r="AA969" s="42"/>
      <c r="AB969" s="42"/>
      <c r="AC969" s="42"/>
    </row>
    <row r="970" spans="1:29" ht="15.75" customHeight="1" x14ac:dyDescent="0.2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3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2"/>
      <c r="AA970" s="42"/>
      <c r="AB970" s="42"/>
      <c r="AC970" s="42"/>
    </row>
    <row r="971" spans="1:29" ht="15.75" customHeight="1" x14ac:dyDescent="0.2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3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2"/>
      <c r="AA971" s="42"/>
      <c r="AB971" s="42"/>
      <c r="AC971" s="42"/>
    </row>
    <row r="972" spans="1:29" ht="15.75" customHeight="1" x14ac:dyDescent="0.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3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2"/>
      <c r="AA972" s="42"/>
      <c r="AB972" s="42"/>
      <c r="AC972" s="42"/>
    </row>
    <row r="973" spans="1:29" ht="15.75" customHeight="1" x14ac:dyDescent="0.2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3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2"/>
      <c r="AA973" s="42"/>
      <c r="AB973" s="42"/>
      <c r="AC973" s="42"/>
    </row>
    <row r="974" spans="1:29" ht="15.75" customHeight="1" x14ac:dyDescent="0.2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3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2"/>
      <c r="AA974" s="42"/>
      <c r="AB974" s="42"/>
      <c r="AC974" s="42"/>
    </row>
    <row r="975" spans="1:29" ht="15.75" customHeight="1" x14ac:dyDescent="0.2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3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2"/>
      <c r="AA975" s="42"/>
      <c r="AB975" s="42"/>
      <c r="AC975" s="42"/>
    </row>
    <row r="976" spans="1:29" ht="15.75" customHeight="1" x14ac:dyDescent="0.2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3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2"/>
      <c r="AA976" s="42"/>
      <c r="AB976" s="42"/>
      <c r="AC976" s="42"/>
    </row>
    <row r="977" spans="1:29" ht="15.75" customHeight="1" x14ac:dyDescent="0.2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3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2"/>
      <c r="AA977" s="42"/>
      <c r="AB977" s="42"/>
      <c r="AC977" s="42"/>
    </row>
    <row r="978" spans="1:29" ht="15.75" customHeight="1" x14ac:dyDescent="0.2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3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2"/>
      <c r="AA978" s="42"/>
      <c r="AB978" s="42"/>
      <c r="AC978" s="42"/>
    </row>
    <row r="979" spans="1:29" ht="15.75" customHeight="1" x14ac:dyDescent="0.2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3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2"/>
      <c r="AA979" s="42"/>
      <c r="AB979" s="42"/>
      <c r="AC979" s="42"/>
    </row>
    <row r="980" spans="1:29" ht="15.75" customHeight="1" x14ac:dyDescent="0.2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3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2"/>
      <c r="AA980" s="42"/>
      <c r="AB980" s="42"/>
      <c r="AC980" s="42"/>
    </row>
    <row r="981" spans="1:29" ht="15.75" customHeight="1" x14ac:dyDescent="0.2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3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2"/>
      <c r="AA981" s="42"/>
      <c r="AB981" s="42"/>
      <c r="AC981" s="42"/>
    </row>
    <row r="982" spans="1:29" ht="15.75" customHeight="1" x14ac:dyDescent="0.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3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2"/>
      <c r="AA982" s="42"/>
      <c r="AB982" s="42"/>
      <c r="AC982" s="42"/>
    </row>
    <row r="983" spans="1:29" ht="15.75" customHeight="1" x14ac:dyDescent="0.2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3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2"/>
      <c r="AA983" s="42"/>
      <c r="AB983" s="42"/>
      <c r="AC983" s="42"/>
    </row>
    <row r="984" spans="1:29" ht="15.75" customHeight="1" x14ac:dyDescent="0.2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3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2"/>
      <c r="AA984" s="42"/>
      <c r="AB984" s="42"/>
      <c r="AC984" s="42"/>
    </row>
    <row r="985" spans="1:29" ht="15.75" customHeight="1" x14ac:dyDescent="0.2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3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2"/>
      <c r="AA985" s="42"/>
      <c r="AB985" s="42"/>
      <c r="AC985" s="42"/>
    </row>
    <row r="986" spans="1:29" ht="15.75" customHeight="1" x14ac:dyDescent="0.2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3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2"/>
      <c r="AA986" s="42"/>
      <c r="AB986" s="42"/>
      <c r="AC986" s="42"/>
    </row>
    <row r="987" spans="1:29" ht="15.75" customHeight="1" x14ac:dyDescent="0.2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3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2"/>
      <c r="AA987" s="42"/>
      <c r="AB987" s="42"/>
      <c r="AC987" s="42"/>
    </row>
    <row r="988" spans="1:29" ht="15.75" customHeight="1" x14ac:dyDescent="0.2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3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2"/>
      <c r="AA988" s="42"/>
      <c r="AB988" s="42"/>
      <c r="AC988" s="42"/>
    </row>
    <row r="989" spans="1:29" ht="15.75" customHeight="1" x14ac:dyDescent="0.2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3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2"/>
      <c r="AA989" s="42"/>
      <c r="AB989" s="42"/>
      <c r="AC989" s="42"/>
    </row>
    <row r="990" spans="1:29" ht="15.75" customHeight="1" x14ac:dyDescent="0.2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3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2"/>
      <c r="AA990" s="42"/>
      <c r="AB990" s="42"/>
      <c r="AC990" s="42"/>
    </row>
    <row r="991" spans="1:29" ht="15.75" customHeight="1" x14ac:dyDescent="0.2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3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2"/>
      <c r="AA991" s="42"/>
      <c r="AB991" s="42"/>
      <c r="AC991" s="42"/>
    </row>
    <row r="992" spans="1:29" ht="15.75" customHeight="1" x14ac:dyDescent="0.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3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2"/>
      <c r="AA992" s="42"/>
      <c r="AB992" s="42"/>
      <c r="AC992" s="42"/>
    </row>
    <row r="993" spans="1:29" ht="15.75" customHeight="1" x14ac:dyDescent="0.2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3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2"/>
      <c r="AA993" s="42"/>
      <c r="AB993" s="42"/>
      <c r="AC993" s="42"/>
    </row>
    <row r="994" spans="1:29" ht="15.75" customHeight="1" x14ac:dyDescent="0.2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3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2"/>
      <c r="AA994" s="42"/>
      <c r="AB994" s="42"/>
      <c r="AC994" s="42"/>
    </row>
    <row r="995" spans="1:29" ht="15.75" customHeight="1" x14ac:dyDescent="0.2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3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2"/>
      <c r="AA995" s="42"/>
      <c r="AB995" s="42"/>
      <c r="AC995" s="42"/>
    </row>
    <row r="996" spans="1:29" ht="15.75" customHeight="1" x14ac:dyDescent="0.2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3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2"/>
      <c r="AA996" s="42"/>
      <c r="AB996" s="42"/>
      <c r="AC996" s="42"/>
    </row>
    <row r="997" spans="1:29" ht="15.75" customHeight="1" x14ac:dyDescent="0.2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3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2"/>
      <c r="AA997" s="42"/>
      <c r="AB997" s="42"/>
      <c r="AC997" s="42"/>
    </row>
    <row r="998" spans="1:29" ht="15.75" customHeight="1" x14ac:dyDescent="0.2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3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2"/>
      <c r="AA998" s="42"/>
      <c r="AB998" s="42"/>
      <c r="AC998" s="42"/>
    </row>
    <row r="999" spans="1:29" ht="15.75" customHeight="1" x14ac:dyDescent="0.2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3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2"/>
      <c r="AA999" s="42"/>
      <c r="AB999" s="42"/>
      <c r="AC999" s="42"/>
    </row>
    <row r="1000" spans="1:29" ht="15.75" customHeight="1" x14ac:dyDescent="0.2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3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2"/>
      <c r="AA1000" s="42"/>
      <c r="AB1000" s="42"/>
      <c r="AC1000" s="42"/>
    </row>
  </sheetData>
  <mergeCells count="3">
    <mergeCell ref="A1:E1"/>
    <mergeCell ref="F1:G1"/>
    <mergeCell ref="J1:K1"/>
  </mergeCells>
  <conditionalFormatting sqref="C3:C117">
    <cfRule type="cellIs" dxfId="1" priority="1" operator="greaterThan">
      <formula>0</formula>
    </cfRule>
  </conditionalFormatting>
  <conditionalFormatting sqref="C3:C117"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Ações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Eseronz</cp:lastModifiedBy>
  <dcterms:modified xsi:type="dcterms:W3CDTF">2021-08-26T21:32:05Z</dcterms:modified>
</cp:coreProperties>
</file>