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ções " sheetId="1" r:id="rId4"/>
    <sheet state="visible" name="Análise de Ações" sheetId="2" r:id="rId5"/>
    <sheet state="visible" name="Fluxo Contínuo" sheetId="3" r:id="rId6"/>
  </sheets>
  <definedNames>
    <definedName hidden="1" localSheetId="2" name="_xlnm._FilterDatabase">'Fluxo Contínuo'!$B$1:$B$1000</definedName>
    <definedName hidden="1" localSheetId="2" name="Z_F6800B2B_3B83_4EE5_AB1D_9796106385B6_.wvu.FilterData">'Fluxo Contínuo'!$C$1:$C$1000</definedName>
    <definedName hidden="1" localSheetId="2" name="Z_5ED19970_1423_4A4A_BE46_E4B49DA01B13_.wvu.FilterData">'Fluxo Contínuo'!$B$1:$B$1000</definedName>
  </definedNames>
  <calcPr/>
  <customWorkbookViews>
    <customWorkbookView activeSheetId="0" maximized="1" windowHeight="0" windowWidth="0" guid="{5ED19970-1423-4A4A-BE46-E4B49DA01B13}" name="Filtro 2"/>
    <customWorkbookView activeSheetId="0" maximized="1" windowHeight="0" windowWidth="0" guid="{F6800B2B-3B83-4EE5-AB1D-9796106385B6}" name="Filtro 3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Insira aqui seu patrimônio atual.</t>
      </text>
    </comment>
    <comment authorId="0" ref="J1">
      <text>
        <t xml:space="preserve">Altere na fórmula o valor que deseja como meta.
</t>
      </text>
    </comment>
    <comment authorId="0" ref="E2">
      <text>
        <t xml:space="preserve">Insira abaixo a quantidade comprada.</t>
      </text>
    </comment>
    <comment authorId="0" ref="F2">
      <text>
        <t xml:space="preserve">Insira o preço que pagou pela ação
</t>
      </text>
    </comment>
    <comment authorId="0" ref="G2">
      <text>
        <t xml:space="preserve">Não precisa alterar estas células. Já estão com funções preparadas.
</t>
      </text>
    </comment>
    <comment authorId="0" ref="J2">
      <text>
        <t xml:space="preserve">Baixa Prevista da ação para 1 Ano
</t>
      </text>
    </comment>
    <comment authorId="0" ref="K2">
      <text>
        <t xml:space="preserve">Alta prevista para 1 Ano
</t>
      </text>
    </comment>
    <comment authorId="0" ref="L2">
      <text>
        <t xml:space="preserve">digite aqui
Valor sobre Unidade
Dividentos - Paga ou nâo, verificar o RI das empresas antes.</t>
      </text>
    </comment>
    <comment authorId="0" ref="M2">
      <text>
        <t xml:space="preserve">Valor sobre montante comprado
</t>
      </text>
    </comment>
    <comment authorId="0" ref="A2">
      <text>
        <t xml:space="preserve">Insira o Código
	-Eseronz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Baixa Prevista da ação para 1 Ano
</t>
      </text>
    </comment>
    <comment authorId="0" ref="G1">
      <text>
        <t xml:space="preserve">Alta prevista para 1 Ano
</t>
      </text>
    </comment>
    <comment authorId="0" ref="H1">
      <text>
        <t xml:space="preserve">digite aqui
Valor sobre Unidade
Dividentos - Paga ou nâo, verificar o RI das empresas antes.</t>
      </text>
    </comment>
  </commentList>
</comments>
</file>

<file path=xl/sharedStrings.xml><?xml version="1.0" encoding="utf-8"?>
<sst xmlns="http://schemas.openxmlformats.org/spreadsheetml/2006/main" count="58" uniqueCount="47">
  <si>
    <t xml:space="preserve">Patrimônio Atual </t>
  </si>
  <si>
    <t xml:space="preserve">Meta </t>
  </si>
  <si>
    <t>Código</t>
  </si>
  <si>
    <t>Preço Atual</t>
  </si>
  <si>
    <t>Variação</t>
  </si>
  <si>
    <t>Fech. Anterior</t>
  </si>
  <si>
    <t>Qtde. Buyed</t>
  </si>
  <si>
    <t xml:space="preserve">Preço </t>
  </si>
  <si>
    <t>Patrimônio Buyed</t>
  </si>
  <si>
    <t>Patrimônio Hold</t>
  </si>
  <si>
    <t>Lucro</t>
  </si>
  <si>
    <t>Low 52 Sem</t>
  </si>
  <si>
    <t>High 52 Sem</t>
  </si>
  <si>
    <t>Dividendo</t>
  </si>
  <si>
    <t>Dividendo Hold</t>
  </si>
  <si>
    <t xml:space="preserve">ITUB4 </t>
  </si>
  <si>
    <t>VALE3</t>
  </si>
  <si>
    <t>BIDI4</t>
  </si>
  <si>
    <t>DBX</t>
  </si>
  <si>
    <t>EMBR3</t>
  </si>
  <si>
    <t>BBAS3</t>
  </si>
  <si>
    <t>TAEE11</t>
  </si>
  <si>
    <t>ITSA4</t>
  </si>
  <si>
    <t>TRPL4</t>
  </si>
  <si>
    <t>FLRY3</t>
  </si>
  <si>
    <t>ENAT3</t>
  </si>
  <si>
    <t>LOGG3</t>
  </si>
  <si>
    <t>B3SA3</t>
  </si>
  <si>
    <t>ABCB4</t>
  </si>
  <si>
    <t>ALUP11</t>
  </si>
  <si>
    <t>MULT3</t>
  </si>
  <si>
    <t>ZNGA</t>
  </si>
  <si>
    <t>ATVI</t>
  </si>
  <si>
    <t>DELL</t>
  </si>
  <si>
    <t>ENBR3</t>
  </si>
  <si>
    <t>CARD3</t>
  </si>
  <si>
    <t>ITSA3</t>
  </si>
  <si>
    <t>SUZB3</t>
  </si>
  <si>
    <t>EGIE3</t>
  </si>
  <si>
    <t>WEGE3</t>
  </si>
  <si>
    <t>LREN3</t>
  </si>
  <si>
    <t>CCRO3</t>
  </si>
  <si>
    <t>DATA</t>
  </si>
  <si>
    <t>RECEITA OU DESPESA</t>
  </si>
  <si>
    <t xml:space="preserve">CATEGORIA </t>
  </si>
  <si>
    <t>VALOR</t>
  </si>
  <si>
    <t>FLUXO CONTÍNUO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</si>
</sst>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20">
    <font>
      <sz val="10.0"/>
      <color rgb="FF000000"/>
      <name val="Arial"/>
    </font>
    <font>
      <b/>
      <sz val="18.0"/>
      <color theme="1"/>
      <name val="Calibri"/>
    </font>
    <font/>
    <font>
      <b/>
      <sz val="18.0"/>
      <color theme="1"/>
      <name val="Arial"/>
    </font>
    <font>
      <sz val="18.0"/>
      <color theme="1"/>
      <name val="Arial"/>
    </font>
    <font>
      <b/>
      <sz val="14.0"/>
      <name val="Arial"/>
    </font>
    <font>
      <b/>
      <sz val="14.0"/>
      <color theme="1"/>
      <name val="Calibri"/>
    </font>
    <font>
      <sz val="14.0"/>
      <name val="Arial"/>
    </font>
    <font>
      <b/>
      <sz val="12.0"/>
      <name val="Arial"/>
    </font>
    <font>
      <sz val="10.0"/>
      <color theme="1"/>
      <name val="Calibri"/>
    </font>
    <font>
      <sz val="11.0"/>
      <color theme="1"/>
      <name val="Calibri"/>
    </font>
    <font>
      <sz val="11.0"/>
      <color theme="1"/>
      <name val="Arial"/>
    </font>
    <font>
      <sz val="10.0"/>
      <color theme="1"/>
      <name val="Arial"/>
    </font>
    <font>
      <sz val="12.0"/>
      <color theme="1"/>
      <name val="Calibri"/>
    </font>
    <font>
      <b/>
      <sz val="14.0"/>
      <color theme="1"/>
      <name val="Arial"/>
    </font>
    <font>
      <sz val="14.0"/>
      <color theme="1"/>
      <name val="Arial"/>
    </font>
    <font>
      <b/>
      <sz val="12.0"/>
      <color theme="1"/>
      <name val="Arial"/>
    </font>
    <font>
      <b/>
      <sz val="18.0"/>
    </font>
    <font>
      <sz val="12.0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1" numFmtId="164" xfId="0" applyAlignment="1" applyBorder="1" applyFill="1" applyFont="1" applyNumberFormat="1">
      <alignment horizontal="center"/>
    </xf>
    <xf borderId="4" fillId="2" fontId="3" numFmtId="164" xfId="0" applyAlignment="1" applyBorder="1" applyFont="1" applyNumberFormat="1">
      <alignment horizontal="center"/>
    </xf>
    <xf borderId="5" fillId="2" fontId="3" numFmtId="164" xfId="0" applyAlignment="1" applyBorder="1" applyFont="1" applyNumberFormat="1">
      <alignment horizontal="center"/>
    </xf>
    <xf borderId="4" fillId="3" fontId="3" numFmtId="164" xfId="0" applyAlignment="1" applyBorder="1" applyFont="1" applyNumberFormat="1">
      <alignment horizontal="center"/>
    </xf>
    <xf borderId="4" fillId="3" fontId="4" numFmtId="164" xfId="0" applyAlignment="1" applyBorder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5" fillId="2" fontId="5" numFmtId="164" xfId="0" applyAlignment="1" applyBorder="1" applyFont="1" applyNumberFormat="1">
      <alignment horizontal="center" readingOrder="0"/>
    </xf>
    <xf borderId="5" fillId="2" fontId="5" numFmtId="164" xfId="0" applyAlignment="1" applyBorder="1" applyFont="1" applyNumberFormat="1">
      <alignment horizontal="center"/>
    </xf>
    <xf borderId="5" fillId="2" fontId="5" numFmtId="0" xfId="0" applyAlignment="1" applyBorder="1" applyFont="1">
      <alignment horizontal="center"/>
    </xf>
    <xf borderId="5" fillId="2" fontId="6" numFmtId="0" xfId="0" applyAlignment="1" applyBorder="1" applyFont="1">
      <alignment horizontal="center"/>
    </xf>
    <xf borderId="5" fillId="2" fontId="6" numFmtId="164" xfId="0" applyAlignment="1" applyBorder="1" applyFont="1" applyNumberFormat="1">
      <alignment horizontal="center"/>
    </xf>
    <xf borderId="5" fillId="4" fontId="6" numFmtId="164" xfId="0" applyAlignment="1" applyBorder="1" applyFill="1" applyFont="1" applyNumberFormat="1">
      <alignment horizontal="center"/>
    </xf>
    <xf borderId="5" fillId="5" fontId="6" numFmtId="164" xfId="0" applyAlignment="1" applyBorder="1" applyFill="1" applyFont="1" applyNumberFormat="1">
      <alignment horizontal="center"/>
    </xf>
    <xf borderId="4" fillId="3" fontId="5" numFmtId="164" xfId="0" applyAlignment="1" applyBorder="1" applyFont="1" applyNumberFormat="1">
      <alignment horizontal="center"/>
    </xf>
    <xf borderId="4" fillId="3" fontId="7" numFmtId="164" xfId="0" applyAlignment="1" applyBorder="1" applyFont="1" applyNumberFormat="1">
      <alignment horizontal="center"/>
    </xf>
    <xf borderId="0" fillId="0" fontId="7" numFmtId="164" xfId="0" applyAlignment="1" applyFont="1" applyNumberFormat="1">
      <alignment horizontal="center"/>
    </xf>
    <xf borderId="5" fillId="3" fontId="8" numFmtId="164" xfId="0" applyAlignment="1" applyBorder="1" applyFont="1" applyNumberFormat="1">
      <alignment horizontal="center"/>
    </xf>
    <xf borderId="5" fillId="0" fontId="9" numFmtId="164" xfId="0" applyAlignment="1" applyBorder="1" applyFont="1" applyNumberFormat="1">
      <alignment horizontal="center"/>
    </xf>
    <xf borderId="5" fillId="0" fontId="9" numFmtId="10" xfId="0" applyAlignment="1" applyBorder="1" applyFont="1" applyNumberFormat="1">
      <alignment horizontal="center"/>
    </xf>
    <xf borderId="5" fillId="3" fontId="10" numFmtId="164" xfId="0" applyAlignment="1" applyBorder="1" applyFont="1" applyNumberFormat="1">
      <alignment horizontal="center"/>
    </xf>
    <xf borderId="5" fillId="0" fontId="11" numFmtId="0" xfId="0" applyAlignment="1" applyBorder="1" applyFont="1">
      <alignment horizontal="center"/>
    </xf>
    <xf borderId="5" fillId="0" fontId="12" numFmtId="164" xfId="0" applyAlignment="1" applyBorder="1" applyFont="1" applyNumberFormat="1">
      <alignment horizontal="center"/>
    </xf>
    <xf borderId="5" fillId="2" fontId="9" numFmtId="164" xfId="0" applyAlignment="1" applyBorder="1" applyFont="1" applyNumberFormat="1">
      <alignment horizontal="center"/>
    </xf>
    <xf borderId="5" fillId="4" fontId="10" numFmtId="164" xfId="0" applyAlignment="1" applyBorder="1" applyFont="1" applyNumberFormat="1">
      <alignment horizontal="center"/>
    </xf>
    <xf borderId="5" fillId="5" fontId="10" numFmtId="164" xfId="0" applyAlignment="1" applyBorder="1" applyFont="1" applyNumberFormat="1">
      <alignment horizontal="center"/>
    </xf>
    <xf borderId="5" fillId="2" fontId="10" numFmtId="164" xfId="0" applyAlignment="1" applyBorder="1" applyFont="1" applyNumberFormat="1">
      <alignment horizontal="center"/>
    </xf>
    <xf borderId="4" fillId="3" fontId="12" numFmtId="164" xfId="0" applyAlignment="1" applyBorder="1" applyFont="1" applyNumberFormat="1">
      <alignment horizontal="center"/>
    </xf>
    <xf borderId="0" fillId="0" fontId="12" numFmtId="164" xfId="0" applyAlignment="1" applyFont="1" applyNumberFormat="1">
      <alignment horizontal="center"/>
    </xf>
    <xf borderId="5" fillId="0" fontId="8" numFmtId="164" xfId="0" applyAlignment="1" applyBorder="1" applyFont="1" applyNumberFormat="1">
      <alignment horizontal="center"/>
    </xf>
    <xf borderId="5" fillId="0" fontId="12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5" fillId="3" fontId="8" numFmtId="164" xfId="0" applyAlignment="1" applyBorder="1" applyFont="1" applyNumberFormat="1">
      <alignment horizontal="center" readingOrder="0"/>
    </xf>
    <xf borderId="3" fillId="0" fontId="12" numFmtId="164" xfId="0" applyAlignment="1" applyBorder="1" applyFont="1" applyNumberFormat="1">
      <alignment horizontal="center"/>
    </xf>
    <xf borderId="0" fillId="0" fontId="8" numFmtId="164" xfId="0" applyAlignment="1" applyFont="1" applyNumberFormat="1">
      <alignment horizontal="center"/>
    </xf>
    <xf borderId="5" fillId="0" fontId="8" numFmtId="164" xfId="0" applyAlignment="1" applyBorder="1" applyFont="1" applyNumberFormat="1">
      <alignment horizontal="center" readingOrder="0"/>
    </xf>
    <xf borderId="4" fillId="3" fontId="12" numFmtId="0" xfId="0" applyAlignment="1" applyBorder="1" applyFont="1">
      <alignment horizontal="center"/>
    </xf>
    <xf borderId="0" fillId="0" fontId="12" numFmtId="0" xfId="0" applyAlignment="1" applyFont="1">
      <alignment horizontal="center"/>
    </xf>
    <xf borderId="4" fillId="2" fontId="12" numFmtId="164" xfId="0" applyAlignment="1" applyBorder="1" applyFont="1" applyNumberFormat="1">
      <alignment horizontal="center"/>
    </xf>
    <xf borderId="4" fillId="4" fontId="12" numFmtId="164" xfId="0" applyAlignment="1" applyBorder="1" applyFont="1" applyNumberFormat="1">
      <alignment horizontal="center"/>
    </xf>
    <xf borderId="4" fillId="5" fontId="12" numFmtId="164" xfId="0" applyAlignment="1" applyBorder="1" applyFont="1" applyNumberFormat="1">
      <alignment horizontal="center"/>
    </xf>
    <xf borderId="5" fillId="2" fontId="12" numFmtId="164" xfId="0" applyAlignment="1" applyBorder="1" applyFont="1" applyNumberFormat="1">
      <alignment horizontal="center"/>
    </xf>
    <xf borderId="0" fillId="0" fontId="13" numFmtId="0" xfId="0" applyAlignment="1" applyFont="1">
      <alignment horizontal="center"/>
    </xf>
    <xf borderId="0" fillId="0" fontId="9" numFmtId="0" xfId="0" applyAlignment="1" applyFont="1">
      <alignment horizontal="center"/>
    </xf>
    <xf borderId="5" fillId="2" fontId="14" numFmtId="164" xfId="0" applyAlignment="1" applyBorder="1" applyFont="1" applyNumberFormat="1">
      <alignment horizontal="center" readingOrder="0"/>
    </xf>
    <xf borderId="5" fillId="2" fontId="14" numFmtId="164" xfId="0" applyAlignment="1" applyBorder="1" applyFont="1" applyNumberFormat="1">
      <alignment horizontal="center"/>
    </xf>
    <xf borderId="5" fillId="2" fontId="14" numFmtId="0" xfId="0" applyAlignment="1" applyBorder="1" applyFont="1">
      <alignment horizontal="center"/>
    </xf>
    <xf borderId="4" fillId="3" fontId="14" numFmtId="164" xfId="0" applyAlignment="1" applyBorder="1" applyFont="1" applyNumberFormat="1">
      <alignment horizontal="center"/>
    </xf>
    <xf borderId="4" fillId="3" fontId="15" numFmtId="164" xfId="0" applyAlignment="1" applyBorder="1" applyFont="1" applyNumberFormat="1">
      <alignment horizontal="center"/>
    </xf>
    <xf borderId="0" fillId="0" fontId="15" numFmtId="164" xfId="0" applyAlignment="1" applyFont="1" applyNumberFormat="1">
      <alignment horizontal="center"/>
    </xf>
    <xf borderId="5" fillId="3" fontId="16" numFmtId="164" xfId="0" applyAlignment="1" applyBorder="1" applyFont="1" applyNumberFormat="1">
      <alignment horizontal="center"/>
    </xf>
    <xf borderId="5" fillId="2" fontId="17" numFmtId="165" xfId="0" applyAlignment="1" applyBorder="1" applyFont="1" applyNumberFormat="1">
      <alignment horizontal="center" readingOrder="0"/>
    </xf>
    <xf borderId="5" fillId="2" fontId="17" numFmtId="0" xfId="0" applyAlignment="1" applyBorder="1" applyFont="1">
      <alignment horizontal="center" readingOrder="0"/>
    </xf>
    <xf borderId="0" fillId="0" fontId="17" numFmtId="0" xfId="0" applyFont="1"/>
    <xf borderId="5" fillId="0" fontId="18" numFmtId="165" xfId="0" applyBorder="1" applyFont="1" applyNumberFormat="1"/>
    <xf borderId="5" fillId="0" fontId="18" numFmtId="0" xfId="0" applyBorder="1" applyFont="1"/>
    <xf borderId="5" fillId="0" fontId="18" numFmtId="0" xfId="0" applyAlignment="1" applyBorder="1" applyFont="1">
      <alignment readingOrder="0"/>
    </xf>
    <xf borderId="5" fillId="0" fontId="2" numFmtId="165" xfId="0" applyBorder="1" applyFont="1" applyNumberFormat="1"/>
    <xf borderId="5" fillId="0" fontId="19" numFmtId="0" xfId="0" applyBorder="1" applyFont="1"/>
  </cellXfs>
  <cellStyles count="1">
    <cellStyle xfId="0" name="Normal" builtinId="0"/>
  </cellStyles>
  <dxfs count="2">
    <dxf>
      <font>
        <b/>
        <color rgb="FF000000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ITUB4  versus Código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 de Ações'!$A$2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 de Ações'!$B$1:$H$1</c:f>
            </c:strRef>
          </c:cat>
          <c:val>
            <c:numRef>
              <c:f>'Análise de Ações'!$B$2:$H$2</c:f>
              <c:numCache/>
            </c:numRef>
          </c:val>
        </c:ser>
        <c:axId val="683949212"/>
        <c:axId val="1832259043"/>
      </c:barChart>
      <c:catAx>
        <c:axId val="6839492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Código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259043"/>
      </c:catAx>
      <c:valAx>
        <c:axId val="18322590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ITUB4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9492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ITUB4  versus Código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 de Ações'!$F$1:$G$1</c:f>
            </c:strRef>
          </c:cat>
          <c:val>
            <c:numRef>
              <c:f>'Análise de Ações'!$F$2:$G$2</c:f>
              <c:numCache/>
            </c:numRef>
          </c:val>
        </c:ser>
        <c:axId val="1774320051"/>
        <c:axId val="1537937113"/>
      </c:barChart>
      <c:catAx>
        <c:axId val="17743200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Código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937113"/>
      </c:catAx>
      <c:valAx>
        <c:axId val="15379371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ITUB4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3200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428625</xdr:colOff>
      <xdr:row>0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571500</xdr:colOff>
      <xdr:row>0</xdr:row>
      <xdr:rowOff>85725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1.14"/>
    <col customWidth="1" min="3" max="3" width="19.0"/>
    <col customWidth="1" min="4" max="4" width="20.57"/>
    <col customWidth="1" min="5" max="5" width="22.86"/>
    <col customWidth="1" min="6" max="6" width="23.57"/>
    <col customWidth="1" min="7" max="7" width="23.29"/>
    <col customWidth="1" min="8" max="8" width="23.86"/>
    <col customWidth="1" min="9" max="9" width="22.71"/>
    <col customWidth="1" min="10" max="10" width="23.29"/>
    <col customWidth="1" min="11" max="11" width="22.43"/>
    <col customWidth="1" min="12" max="12" width="22.14"/>
    <col customWidth="1" min="13" max="13" width="29.14"/>
    <col customWidth="1" min="25" max="25" width="61.71"/>
  </cols>
  <sheetData>
    <row r="1" ht="27.0" customHeight="1">
      <c r="A1" s="1" t="s">
        <v>0</v>
      </c>
      <c r="B1" s="2"/>
      <c r="C1" s="2"/>
      <c r="D1" s="2"/>
      <c r="E1" s="3"/>
      <c r="F1" s="4"/>
      <c r="G1" s="3"/>
      <c r="H1" s="5"/>
      <c r="I1" s="6" t="s">
        <v>1</v>
      </c>
      <c r="J1" s="4">
        <f>F1-1000000</f>
        <v>-1000000</v>
      </c>
      <c r="K1" s="3"/>
      <c r="L1" s="5"/>
      <c r="M1" s="6"/>
      <c r="N1" s="7"/>
      <c r="O1" s="7"/>
      <c r="P1" s="7"/>
      <c r="Q1" s="7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</row>
    <row r="2" ht="24.0" customHeight="1">
      <c r="A2" s="10" t="s">
        <v>2</v>
      </c>
      <c r="B2" s="11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4" t="s">
        <v>8</v>
      </c>
      <c r="H2" s="11" t="s">
        <v>9</v>
      </c>
      <c r="I2" s="11" t="s">
        <v>10</v>
      </c>
      <c r="J2" s="15" t="s">
        <v>11</v>
      </c>
      <c r="K2" s="16" t="s">
        <v>12</v>
      </c>
      <c r="L2" s="14" t="s">
        <v>13</v>
      </c>
      <c r="M2" s="14" t="s">
        <v>14</v>
      </c>
      <c r="N2" s="17"/>
      <c r="O2" s="17"/>
      <c r="P2" s="17"/>
      <c r="Q2" s="17"/>
      <c r="R2" s="18"/>
      <c r="S2" s="18"/>
      <c r="T2" s="18"/>
      <c r="U2" s="18"/>
      <c r="V2" s="18"/>
      <c r="W2" s="18"/>
      <c r="X2" s="18"/>
      <c r="Y2" s="18"/>
      <c r="Z2" s="19"/>
      <c r="AA2" s="19"/>
      <c r="AB2" s="19"/>
      <c r="AC2" s="19"/>
    </row>
    <row r="3" ht="15.75" customHeight="1">
      <c r="A3" s="20" t="s">
        <v>15</v>
      </c>
      <c r="B3" s="21">
        <f>IFERROR(__xludf.DUMMYFUNCTION("googlefinance(A3)"),23.87)</f>
        <v>23.87</v>
      </c>
      <c r="C3" s="22">
        <f t="shared" ref="C3:C117" si="1">(B3-D3)/B3</f>
        <v>-0.002094679514</v>
      </c>
      <c r="D3" s="23">
        <f>IFERROR(__xludf.DUMMYFUNCTION("GOOGLEFINANCE(A3,""closeyest"")"),23.92)</f>
        <v>23.92</v>
      </c>
      <c r="E3" s="24"/>
      <c r="F3" s="25"/>
      <c r="G3" s="21">
        <f t="shared" ref="G3:G117" si="2">(PRODUCT(E3,F3))</f>
        <v>0</v>
      </c>
      <c r="H3" s="21">
        <f t="shared" ref="H3:H117" si="3">PRODUCT(E3,B3)</f>
        <v>23.87</v>
      </c>
      <c r="I3" s="26">
        <f t="shared" ref="I3:I117" si="4">(H3-G3)</f>
        <v>23.87</v>
      </c>
      <c r="J3" s="27">
        <f>IFERROR(__xludf.DUMMYFUNCTION("GOOGLEFINANCE(A3,""low52"")"),22.91)</f>
        <v>22.91</v>
      </c>
      <c r="K3" s="28">
        <f>IFERROR(__xludf.DUMMYFUNCTION("GOOGLEFINANCE(A3,""HIGH52"")"),34.34)</f>
        <v>34.34</v>
      </c>
      <c r="L3" s="29">
        <f>IFERROR(__xludf.DUMMYFUNCTION("GOOGLEFINANCE(A3,""eps"")
"),2.83)</f>
        <v>2.83</v>
      </c>
      <c r="M3" s="29">
        <f t="shared" ref="M3:M117" si="5">PRODUCT(L3,E3)</f>
        <v>2.83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1"/>
      <c r="AA3" s="31"/>
      <c r="AB3" s="31"/>
      <c r="AC3" s="31"/>
    </row>
    <row r="4" ht="15.75" customHeight="1">
      <c r="A4" s="32" t="s">
        <v>16</v>
      </c>
      <c r="B4" s="21">
        <f>IFERROR(__xludf.DUMMYFUNCTION("googlefinance(A4)"),73.7)</f>
        <v>73.7</v>
      </c>
      <c r="C4" s="22">
        <f t="shared" si="1"/>
        <v>-0.01017639077</v>
      </c>
      <c r="D4" s="23">
        <f>IFERROR(__xludf.DUMMYFUNCTION("GOOGLEFINANCE(A4,""closeyest"")"),74.45)</f>
        <v>74.45</v>
      </c>
      <c r="E4" s="33"/>
      <c r="F4" s="25"/>
      <c r="G4" s="21">
        <f t="shared" si="2"/>
        <v>0</v>
      </c>
      <c r="H4" s="21">
        <f t="shared" si="3"/>
        <v>73.7</v>
      </c>
      <c r="I4" s="26">
        <f t="shared" si="4"/>
        <v>73.7</v>
      </c>
      <c r="J4" s="27">
        <f>IFERROR(__xludf.DUMMYFUNCTION("GOOGLEFINANCE(A4,""low52"")"),59.79)</f>
        <v>59.79</v>
      </c>
      <c r="K4" s="28">
        <f>IFERROR(__xludf.DUMMYFUNCTION("GOOGLEFINANCE(A4,""HIGH52"")"),120.45)</f>
        <v>120.45</v>
      </c>
      <c r="L4" s="29">
        <f>IFERROR(__xludf.DUMMYFUNCTION("GOOGLEFINANCE(A4,""eps"")
"),17.81)</f>
        <v>17.81</v>
      </c>
      <c r="M4" s="29">
        <f t="shared" si="5"/>
        <v>17.81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1"/>
      <c r="AA4" s="31"/>
      <c r="AB4" s="31"/>
      <c r="AC4" s="31"/>
    </row>
    <row r="5" ht="15.75" customHeight="1">
      <c r="A5" s="34" t="s">
        <v>17</v>
      </c>
      <c r="B5" s="21">
        <f>IFERROR(__xludf.DUMMYFUNCTION("googlefinance(A5)"),13.46)</f>
        <v>13.46</v>
      </c>
      <c r="C5" s="22">
        <f t="shared" si="1"/>
        <v>-0.01040118871</v>
      </c>
      <c r="D5" s="23">
        <f>IFERROR(__xludf.DUMMYFUNCTION("GOOGLEFINANCE(A5,""closeyest"")"),13.6)</f>
        <v>13.6</v>
      </c>
      <c r="E5" s="33"/>
      <c r="F5" s="25"/>
      <c r="G5" s="21">
        <f t="shared" si="2"/>
        <v>0</v>
      </c>
      <c r="H5" s="21">
        <f t="shared" si="3"/>
        <v>13.46</v>
      </c>
      <c r="I5" s="26">
        <f t="shared" si="4"/>
        <v>13.46</v>
      </c>
      <c r="J5" s="27">
        <f>IFERROR(__xludf.DUMMYFUNCTION("GOOGLEFINANCE(A5,""low52"")"),5.47)</f>
        <v>5.47</v>
      </c>
      <c r="K5" s="28">
        <f>IFERROR(__xludf.DUMMYFUNCTION("GOOGLEFINANCE(A5,""HIGH52"")"),28.95)</f>
        <v>28.95</v>
      </c>
      <c r="L5" s="29">
        <f>IFERROR(__xludf.DUMMYFUNCTION("GOOGLEFINANCE(A5,""eps"")
"),0.01)</f>
        <v>0.01</v>
      </c>
      <c r="M5" s="29">
        <f t="shared" si="5"/>
        <v>0.01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1"/>
      <c r="AA5" s="31"/>
      <c r="AB5" s="31"/>
      <c r="AC5" s="31"/>
    </row>
    <row r="6" ht="15.75" customHeight="1">
      <c r="A6" s="32" t="s">
        <v>18</v>
      </c>
      <c r="B6" s="21">
        <f>IFERROR(__xludf.DUMMYFUNCTION("googlefinance(A6)"),30.23)</f>
        <v>30.23</v>
      </c>
      <c r="C6" s="22">
        <f t="shared" si="1"/>
        <v>0.00760833609</v>
      </c>
      <c r="D6" s="23">
        <f>IFERROR(__xludf.DUMMYFUNCTION("GOOGLEFINANCE(A6,""closeyest"")"),30.0)</f>
        <v>30</v>
      </c>
      <c r="E6" s="33"/>
      <c r="F6" s="25"/>
      <c r="G6" s="21">
        <f t="shared" si="2"/>
        <v>0</v>
      </c>
      <c r="H6" s="21">
        <f t="shared" si="3"/>
        <v>30.23</v>
      </c>
      <c r="I6" s="26">
        <f t="shared" si="4"/>
        <v>30.23</v>
      </c>
      <c r="J6" s="27">
        <f>IFERROR(__xludf.DUMMYFUNCTION("GOOGLEFINANCE(A6,""low52"")"),17.66)</f>
        <v>17.66</v>
      </c>
      <c r="K6" s="28">
        <f>IFERROR(__xludf.DUMMYFUNCTION("GOOGLEFINANCE(A6,""HIGH52"")"),33.0)</f>
        <v>33</v>
      </c>
      <c r="L6" s="29">
        <f>IFERROR(__xludf.DUMMYFUNCTION("GOOGLEFINANCE(A6,""eps"")
"),-0.42)</f>
        <v>-0.42</v>
      </c>
      <c r="M6" s="29">
        <f t="shared" si="5"/>
        <v>-0.42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1"/>
      <c r="AA6" s="31"/>
      <c r="AB6" s="31"/>
      <c r="AC6" s="31"/>
    </row>
    <row r="7" ht="15.75" customHeight="1">
      <c r="A7" s="32" t="s">
        <v>19</v>
      </c>
      <c r="B7" s="21">
        <f>IFERROR(__xludf.DUMMYFUNCTION("googlefinance(A7)"),22.37)</f>
        <v>22.37</v>
      </c>
      <c r="C7" s="22">
        <f t="shared" si="1"/>
        <v>-0.005364327224</v>
      </c>
      <c r="D7" s="23">
        <f>IFERROR(__xludf.DUMMYFUNCTION("GOOGLEFINANCE(A7,""closeyest"")"),22.49)</f>
        <v>22.49</v>
      </c>
      <c r="E7" s="33"/>
      <c r="F7" s="25"/>
      <c r="G7" s="21">
        <f t="shared" si="2"/>
        <v>0</v>
      </c>
      <c r="H7" s="21">
        <f t="shared" si="3"/>
        <v>22.37</v>
      </c>
      <c r="I7" s="26">
        <f t="shared" si="4"/>
        <v>22.37</v>
      </c>
      <c r="J7" s="27">
        <f>IFERROR(__xludf.DUMMYFUNCTION("GOOGLEFINANCE(A7,""low52"")"),5.77)</f>
        <v>5.77</v>
      </c>
      <c r="K7" s="28">
        <f>IFERROR(__xludf.DUMMYFUNCTION("GOOGLEFINANCE(A7,""HIGH52"")"),26.6)</f>
        <v>26.6</v>
      </c>
      <c r="L7" s="29">
        <f>IFERROR(__xludf.DUMMYFUNCTION("GOOGLEFINANCE(A7,""eps"")
"),-0.96)</f>
        <v>-0.96</v>
      </c>
      <c r="M7" s="29">
        <f t="shared" si="5"/>
        <v>-0.96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1"/>
      <c r="AA7" s="31"/>
      <c r="AB7" s="31"/>
      <c r="AC7" s="31"/>
    </row>
    <row r="8" ht="15.75" customHeight="1">
      <c r="A8" s="32" t="s">
        <v>20</v>
      </c>
      <c r="B8" s="21">
        <f>IFERROR(__xludf.DUMMYFUNCTION("googlefinance(A8)"),28.91)</f>
        <v>28.91</v>
      </c>
      <c r="C8" s="22">
        <f t="shared" si="1"/>
        <v>-0.00899342788</v>
      </c>
      <c r="D8" s="23">
        <f>IFERROR(__xludf.DUMMYFUNCTION("GOOGLEFINANCE(A8,""closeyest"")"),29.17)</f>
        <v>29.17</v>
      </c>
      <c r="E8" s="33"/>
      <c r="F8" s="25"/>
      <c r="G8" s="21">
        <f t="shared" si="2"/>
        <v>0</v>
      </c>
      <c r="H8" s="21">
        <f t="shared" si="3"/>
        <v>28.91</v>
      </c>
      <c r="I8" s="26">
        <f t="shared" si="4"/>
        <v>28.91</v>
      </c>
      <c r="J8" s="27">
        <f>IFERROR(__xludf.DUMMYFUNCTION("GOOGLEFINANCE(A8,""low52"")"),27.02)</f>
        <v>27.02</v>
      </c>
      <c r="K8" s="28">
        <f>IFERROR(__xludf.DUMMYFUNCTION("GOOGLEFINANCE(A8,""HIGH52"")"),40.56)</f>
        <v>40.56</v>
      </c>
      <c r="L8" s="29">
        <f>IFERROR(__xludf.DUMMYFUNCTION("GOOGLEFINANCE(A8,""eps"")
"),5.62)</f>
        <v>5.62</v>
      </c>
      <c r="M8" s="29">
        <f t="shared" si="5"/>
        <v>5.62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1"/>
      <c r="AA8" s="31"/>
      <c r="AB8" s="31"/>
      <c r="AC8" s="31"/>
    </row>
    <row r="9" ht="15.75" customHeight="1">
      <c r="A9" s="20" t="s">
        <v>21</v>
      </c>
      <c r="B9" s="21">
        <f>IFERROR(__xludf.DUMMYFUNCTION("googlefinance(A9)"),36.73)</f>
        <v>36.73</v>
      </c>
      <c r="C9" s="22">
        <f t="shared" si="1"/>
        <v>-0.008167710319</v>
      </c>
      <c r="D9" s="23">
        <f>IFERROR(__xludf.DUMMYFUNCTION("GOOGLEFINANCE(A9,""closeyest"")"),37.03)</f>
        <v>37.03</v>
      </c>
      <c r="E9" s="33"/>
      <c r="F9" s="25"/>
      <c r="G9" s="21">
        <f t="shared" si="2"/>
        <v>0</v>
      </c>
      <c r="H9" s="21">
        <f t="shared" si="3"/>
        <v>36.73</v>
      </c>
      <c r="I9" s="26">
        <f t="shared" si="4"/>
        <v>36.73</v>
      </c>
      <c r="J9" s="27">
        <f>IFERROR(__xludf.DUMMYFUNCTION("GOOGLEFINANCE(A9,""low52"")"),28.0)</f>
        <v>28</v>
      </c>
      <c r="K9" s="28">
        <f>IFERROR(__xludf.DUMMYFUNCTION("GOOGLEFINANCE(A9,""HIGH52"")"),42.68)</f>
        <v>42.68</v>
      </c>
      <c r="L9" s="29">
        <f>IFERROR(__xludf.DUMMYFUNCTION("GOOGLEFINANCE(A9,""eps"")
"),7.88)</f>
        <v>7.88</v>
      </c>
      <c r="M9" s="29">
        <f t="shared" si="5"/>
        <v>7.88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1"/>
      <c r="AA9" s="31"/>
      <c r="AB9" s="31"/>
      <c r="AC9" s="31"/>
    </row>
    <row r="10" ht="15.75" customHeight="1">
      <c r="A10" s="35" t="s">
        <v>22</v>
      </c>
      <c r="B10" s="21">
        <f>IFERROR(__xludf.DUMMYFUNCTION("googlefinance(A10)"),10.47)</f>
        <v>10.47</v>
      </c>
      <c r="C10" s="22">
        <f t="shared" si="1"/>
        <v>-0.004775549188</v>
      </c>
      <c r="D10" s="23">
        <f>IFERROR(__xludf.DUMMYFUNCTION("GOOGLEFINANCE(A10,""closeyest"")"),10.52)</f>
        <v>10.52</v>
      </c>
      <c r="E10" s="33"/>
      <c r="F10" s="25"/>
      <c r="G10" s="21">
        <f t="shared" si="2"/>
        <v>0</v>
      </c>
      <c r="H10" s="21">
        <f t="shared" si="3"/>
        <v>10.47</v>
      </c>
      <c r="I10" s="26">
        <f t="shared" si="4"/>
        <v>10.47</v>
      </c>
      <c r="J10" s="27">
        <f>IFERROR(__xludf.DUMMYFUNCTION("GOOGLEFINANCE(A10,""low52"")"),8.92)</f>
        <v>8.92</v>
      </c>
      <c r="K10" s="28">
        <f>IFERROR(__xludf.DUMMYFUNCTION("GOOGLEFINANCE(A10,""HIGH52"")"),12.35)</f>
        <v>12.35</v>
      </c>
      <c r="L10" s="29">
        <f>IFERROR(__xludf.DUMMYFUNCTION("GOOGLEFINANCE(A10,""eps"")
"),1.33)</f>
        <v>1.33</v>
      </c>
      <c r="M10" s="29">
        <f t="shared" si="5"/>
        <v>1.33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</row>
    <row r="11" ht="15.75" customHeight="1">
      <c r="A11" s="20" t="s">
        <v>23</v>
      </c>
      <c r="B11" s="21">
        <f>IFERROR(__xludf.DUMMYFUNCTION("googlefinance(A11)"),24.27)</f>
        <v>24.27</v>
      </c>
      <c r="C11" s="22">
        <f t="shared" si="1"/>
        <v>-0.01071281417</v>
      </c>
      <c r="D11" s="23">
        <f>IFERROR(__xludf.DUMMYFUNCTION("GOOGLEFINANCE(A11,""closeyest"")"),24.53)</f>
        <v>24.53</v>
      </c>
      <c r="E11" s="33"/>
      <c r="F11" s="25"/>
      <c r="G11" s="21">
        <f t="shared" si="2"/>
        <v>0</v>
      </c>
      <c r="H11" s="21">
        <f t="shared" si="3"/>
        <v>24.27</v>
      </c>
      <c r="I11" s="26">
        <f t="shared" si="4"/>
        <v>24.27</v>
      </c>
      <c r="J11" s="27">
        <f>IFERROR(__xludf.DUMMYFUNCTION("GOOGLEFINANCE(A11,""low52"")"),22.85)</f>
        <v>22.85</v>
      </c>
      <c r="K11" s="28">
        <f>IFERROR(__xludf.DUMMYFUNCTION("GOOGLEFINANCE(A11,""HIGH52"")"),29.35)</f>
        <v>29.35</v>
      </c>
      <c r="L11" s="29">
        <f>IFERROR(__xludf.DUMMYFUNCTION("GOOGLEFINANCE(A11,""eps"")
"),5.35)</f>
        <v>5.35</v>
      </c>
      <c r="M11" s="29">
        <f t="shared" si="5"/>
        <v>5.35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6"/>
      <c r="AA11" s="25"/>
      <c r="AB11" s="25"/>
      <c r="AC11" s="25"/>
    </row>
    <row r="12" ht="15.75" customHeight="1">
      <c r="A12" s="20" t="s">
        <v>24</v>
      </c>
      <c r="B12" s="21">
        <f>IFERROR(__xludf.DUMMYFUNCTION("googlefinance(A12)"),18.34)</f>
        <v>18.34</v>
      </c>
      <c r="C12" s="22">
        <f t="shared" si="1"/>
        <v>-0.03707742639</v>
      </c>
      <c r="D12" s="23">
        <f>IFERROR(__xludf.DUMMYFUNCTION("GOOGLEFINANCE(A12,""closeyest"")"),19.02)</f>
        <v>19.02</v>
      </c>
      <c r="E12" s="33"/>
      <c r="F12" s="25"/>
      <c r="G12" s="21">
        <f t="shared" si="2"/>
        <v>0</v>
      </c>
      <c r="H12" s="21">
        <f t="shared" si="3"/>
        <v>18.34</v>
      </c>
      <c r="I12" s="26">
        <f t="shared" si="4"/>
        <v>18.34</v>
      </c>
      <c r="J12" s="27">
        <f>IFERROR(__xludf.DUMMYFUNCTION("GOOGLEFINANCE(A12,""low52"")"),18.3)</f>
        <v>18.3</v>
      </c>
      <c r="K12" s="28">
        <f>IFERROR(__xludf.DUMMYFUNCTION("GOOGLEFINANCE(A12,""HIGH52"")"),29.5)</f>
        <v>29.5</v>
      </c>
      <c r="L12" s="29">
        <f>IFERROR(__xludf.DUMMYFUNCTION("GOOGLEFINANCE(A12,""eps"")
"),1.43)</f>
        <v>1.43</v>
      </c>
      <c r="M12" s="29">
        <f t="shared" si="5"/>
        <v>1.43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6"/>
      <c r="AA12" s="25"/>
      <c r="AB12" s="25"/>
      <c r="AC12" s="25"/>
    </row>
    <row r="13" ht="15.75" customHeight="1">
      <c r="A13" s="20" t="s">
        <v>25</v>
      </c>
      <c r="B13" s="21">
        <f>IFERROR(__xludf.DUMMYFUNCTION("googlefinance(A13)"),13.42)</f>
        <v>13.42</v>
      </c>
      <c r="C13" s="22">
        <f t="shared" si="1"/>
        <v>-0.04023845007</v>
      </c>
      <c r="D13" s="23">
        <f>IFERROR(__xludf.DUMMYFUNCTION("GOOGLEFINANCE(A13,""closeyest"")"),13.96)</f>
        <v>13.96</v>
      </c>
      <c r="E13" s="33"/>
      <c r="F13" s="25"/>
      <c r="G13" s="21">
        <f t="shared" si="2"/>
        <v>0</v>
      </c>
      <c r="H13" s="21">
        <f t="shared" si="3"/>
        <v>13.42</v>
      </c>
      <c r="I13" s="26">
        <f t="shared" si="4"/>
        <v>13.42</v>
      </c>
      <c r="J13" s="27">
        <f>IFERROR(__xludf.DUMMYFUNCTION("GOOGLEFINANCE(A13,""low52"")"),8.81)</f>
        <v>8.81</v>
      </c>
      <c r="K13" s="28">
        <f>IFERROR(__xludf.DUMMYFUNCTION("GOOGLEFINANCE(A13,""HIGH52"")"),18.98)</f>
        <v>18.98</v>
      </c>
      <c r="L13" s="29">
        <f>IFERROR(__xludf.DUMMYFUNCTION("GOOGLEFINANCE(A13,""eps"")
"),2.05)</f>
        <v>2.05</v>
      </c>
      <c r="M13" s="29">
        <f t="shared" si="5"/>
        <v>2.05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6"/>
      <c r="AA13" s="25"/>
      <c r="AB13" s="25"/>
      <c r="AC13" s="25"/>
    </row>
    <row r="14" ht="15.75" customHeight="1">
      <c r="A14" s="20" t="s">
        <v>26</v>
      </c>
      <c r="B14" s="21">
        <f>IFERROR(__xludf.DUMMYFUNCTION("googlefinance(A14)"),25.13)</f>
        <v>25.13</v>
      </c>
      <c r="C14" s="22">
        <f t="shared" si="1"/>
        <v>0.06764822921</v>
      </c>
      <c r="D14" s="23">
        <f>IFERROR(__xludf.DUMMYFUNCTION("GOOGLEFINANCE(A14,""closeyest"")"),23.43)</f>
        <v>23.43</v>
      </c>
      <c r="E14" s="33"/>
      <c r="F14" s="25"/>
      <c r="G14" s="21">
        <f t="shared" si="2"/>
        <v>0</v>
      </c>
      <c r="H14" s="21">
        <f t="shared" si="3"/>
        <v>25.13</v>
      </c>
      <c r="I14" s="26">
        <f t="shared" si="4"/>
        <v>25.13</v>
      </c>
      <c r="J14" s="27">
        <f>IFERROR(__xludf.DUMMYFUNCTION("GOOGLEFINANCE(A14,""low52"")"),22.6)</f>
        <v>22.6</v>
      </c>
      <c r="K14" s="28">
        <f>IFERROR(__xludf.DUMMYFUNCTION("GOOGLEFINANCE(A14,""HIGH52"")"),38.23)</f>
        <v>38.23</v>
      </c>
      <c r="L14" s="29">
        <f>IFERROR(__xludf.DUMMYFUNCTION("GOOGLEFINANCE(A14,""eps"")
"),2.81)</f>
        <v>2.81</v>
      </c>
      <c r="M14" s="29">
        <f t="shared" si="5"/>
        <v>2.81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6"/>
      <c r="AA14" s="25"/>
      <c r="AB14" s="25"/>
      <c r="AC14" s="25"/>
    </row>
    <row r="15" ht="15.75" customHeight="1">
      <c r="A15" s="20" t="s">
        <v>27</v>
      </c>
      <c r="B15" s="21">
        <f>IFERROR(__xludf.DUMMYFUNCTION("googlefinance(A15)"),12.04)</f>
        <v>12.04</v>
      </c>
      <c r="C15" s="22">
        <f t="shared" si="1"/>
        <v>-0.006644518272</v>
      </c>
      <c r="D15" s="23">
        <f>IFERROR(__xludf.DUMMYFUNCTION("GOOGLEFINANCE(A15,""closeyest"")"),12.12)</f>
        <v>12.12</v>
      </c>
      <c r="E15" s="33"/>
      <c r="F15" s="25"/>
      <c r="G15" s="21">
        <f t="shared" si="2"/>
        <v>0</v>
      </c>
      <c r="H15" s="21">
        <f t="shared" si="3"/>
        <v>12.04</v>
      </c>
      <c r="I15" s="26">
        <f t="shared" si="4"/>
        <v>12.04</v>
      </c>
      <c r="J15" s="27">
        <f>IFERROR(__xludf.DUMMYFUNCTION("GOOGLEFINANCE(A15,""low52"")"),11.72)</f>
        <v>11.72</v>
      </c>
      <c r="K15" s="28">
        <f>IFERROR(__xludf.DUMMYFUNCTION("GOOGLEFINANCE(A15,""HIGH52"")"),21.37)</f>
        <v>21.37</v>
      </c>
      <c r="L15" s="29">
        <f>IFERROR(__xludf.DUMMYFUNCTION("GOOGLEFINANCE(A15,""eps"")
"),0.76)</f>
        <v>0.76</v>
      </c>
      <c r="M15" s="29">
        <f t="shared" si="5"/>
        <v>0.76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6"/>
      <c r="AA15" s="25"/>
      <c r="AB15" s="25"/>
      <c r="AC15" s="25"/>
    </row>
    <row r="16" ht="15.75" customHeight="1">
      <c r="A16" s="20" t="s">
        <v>28</v>
      </c>
      <c r="B16" s="21">
        <f>IFERROR(__xludf.DUMMYFUNCTION("googlefinance(A16)"),15.0)</f>
        <v>15</v>
      </c>
      <c r="C16" s="22">
        <f t="shared" si="1"/>
        <v>-0.06066666667</v>
      </c>
      <c r="D16" s="23">
        <f>IFERROR(__xludf.DUMMYFUNCTION("GOOGLEFINANCE(A16,""closeyest"")"),15.91)</f>
        <v>15.91</v>
      </c>
      <c r="E16" s="33"/>
      <c r="F16" s="25"/>
      <c r="G16" s="21">
        <f t="shared" si="2"/>
        <v>0</v>
      </c>
      <c r="H16" s="21">
        <f t="shared" si="3"/>
        <v>15</v>
      </c>
      <c r="I16" s="26">
        <f t="shared" si="4"/>
        <v>15</v>
      </c>
      <c r="J16" s="27">
        <f>IFERROR(__xludf.DUMMYFUNCTION("GOOGLEFINANCE(A16,""low52"")"),11.89)</f>
        <v>11.89</v>
      </c>
      <c r="K16" s="28">
        <f>IFERROR(__xludf.DUMMYFUNCTION("GOOGLEFINANCE(A16,""HIGH52"")"),18.08)</f>
        <v>18.08</v>
      </c>
      <c r="L16" s="29">
        <f>IFERROR(__xludf.DUMMYFUNCTION("GOOGLEFINANCE(A16,""eps"")
"),1.99)</f>
        <v>1.99</v>
      </c>
      <c r="M16" s="29">
        <f t="shared" si="5"/>
        <v>1.99</v>
      </c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6"/>
      <c r="AA16" s="25"/>
      <c r="AB16" s="25"/>
      <c r="AC16" s="25"/>
    </row>
    <row r="17" ht="15.75" customHeight="1">
      <c r="A17" s="20" t="s">
        <v>29</v>
      </c>
      <c r="B17" s="21">
        <f>IFERROR(__xludf.DUMMYFUNCTION("googlefinance(A17)"),24.0)</f>
        <v>24</v>
      </c>
      <c r="C17" s="22">
        <f t="shared" si="1"/>
        <v>-0.008333333333</v>
      </c>
      <c r="D17" s="23">
        <f>IFERROR(__xludf.DUMMYFUNCTION("GOOGLEFINANCE(A17,""closeyest"")"),24.2)</f>
        <v>24.2</v>
      </c>
      <c r="E17" s="33"/>
      <c r="F17" s="25"/>
      <c r="G17" s="21">
        <f t="shared" si="2"/>
        <v>0</v>
      </c>
      <c r="H17" s="21">
        <f t="shared" si="3"/>
        <v>24</v>
      </c>
      <c r="I17" s="26">
        <f t="shared" si="4"/>
        <v>24</v>
      </c>
      <c r="J17" s="27">
        <f>IFERROR(__xludf.DUMMYFUNCTION("GOOGLEFINANCE(A17,""low52"")"),22.54)</f>
        <v>22.54</v>
      </c>
      <c r="K17" s="28">
        <f>IFERROR(__xludf.DUMMYFUNCTION("GOOGLEFINANCE(A17,""HIGH52"")"),28.53)</f>
        <v>28.53</v>
      </c>
      <c r="L17" s="29">
        <f>IFERROR(__xludf.DUMMYFUNCTION("GOOGLEFINANCE(A17,""eps"")
"),4.6)</f>
        <v>4.6</v>
      </c>
      <c r="M17" s="29">
        <f t="shared" si="5"/>
        <v>4.6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6"/>
      <c r="AA17" s="25"/>
      <c r="AB17" s="25"/>
      <c r="AC17" s="25"/>
    </row>
    <row r="18" ht="15.75" customHeight="1">
      <c r="A18" s="20" t="s">
        <v>30</v>
      </c>
      <c r="B18" s="21">
        <f>IFERROR(__xludf.DUMMYFUNCTION("googlefinance(A18)"),18.41)</f>
        <v>18.41</v>
      </c>
      <c r="C18" s="22">
        <f t="shared" si="1"/>
        <v>0.01738185769</v>
      </c>
      <c r="D18" s="23">
        <f>IFERROR(__xludf.DUMMYFUNCTION("GOOGLEFINANCE(A18,""closeyest"")"),18.09)</f>
        <v>18.09</v>
      </c>
      <c r="E18" s="33"/>
      <c r="F18" s="25"/>
      <c r="G18" s="21">
        <f t="shared" si="2"/>
        <v>0</v>
      </c>
      <c r="H18" s="21">
        <f t="shared" si="3"/>
        <v>18.41</v>
      </c>
      <c r="I18" s="26">
        <f t="shared" si="4"/>
        <v>18.41</v>
      </c>
      <c r="J18" s="27">
        <f>IFERROR(__xludf.DUMMYFUNCTION("GOOGLEFINANCE(A18,""low52"")"),16.71)</f>
        <v>16.71</v>
      </c>
      <c r="K18" s="28">
        <f>IFERROR(__xludf.DUMMYFUNCTION("GOOGLEFINANCE(A18,""HIGH52"")"),28.41)</f>
        <v>28.41</v>
      </c>
      <c r="L18" s="29">
        <f>IFERROR(__xludf.DUMMYFUNCTION("GOOGLEFINANCE(A18,""eps"")
"),1.43)</f>
        <v>1.43</v>
      </c>
      <c r="M18" s="29">
        <f t="shared" si="5"/>
        <v>1.43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6"/>
      <c r="AA18" s="25"/>
      <c r="AB18" s="25"/>
      <c r="AC18" s="25"/>
    </row>
    <row r="19" ht="15.75" customHeight="1">
      <c r="A19" s="32" t="s">
        <v>31</v>
      </c>
      <c r="B19" s="21">
        <f>IFERROR(__xludf.DUMMYFUNCTION("googlefinance(A19)"),7.44)</f>
        <v>7.44</v>
      </c>
      <c r="C19" s="22">
        <f t="shared" si="1"/>
        <v>0.02956989247</v>
      </c>
      <c r="D19" s="23">
        <f>IFERROR(__xludf.DUMMYFUNCTION("GOOGLEFINANCE(A19,""closeyest"")"),7.22)</f>
        <v>7.22</v>
      </c>
      <c r="E19" s="33"/>
      <c r="F19" s="25"/>
      <c r="G19" s="21">
        <f t="shared" si="2"/>
        <v>0</v>
      </c>
      <c r="H19" s="21">
        <f t="shared" si="3"/>
        <v>7.44</v>
      </c>
      <c r="I19" s="26">
        <f t="shared" si="4"/>
        <v>7.44</v>
      </c>
      <c r="J19" s="27">
        <f>IFERROR(__xludf.DUMMYFUNCTION("GOOGLEFINANCE(A19,""low52"")"),7.14)</f>
        <v>7.14</v>
      </c>
      <c r="K19" s="28">
        <f>IFERROR(__xludf.DUMMYFUNCTION("GOOGLEFINANCE(A19,""HIGH52"")"),12.32)</f>
        <v>12.32</v>
      </c>
      <c r="L19" s="29">
        <f>IFERROR(__xludf.DUMMYFUNCTION("GOOGLEFINANCE(A19,""eps"")
"),-0.16)</f>
        <v>-0.16</v>
      </c>
      <c r="M19" s="29">
        <f t="shared" si="5"/>
        <v>-0.16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6"/>
      <c r="AA19" s="25"/>
      <c r="AB19" s="25"/>
      <c r="AC19" s="25"/>
    </row>
    <row r="20" ht="15.75" customHeight="1">
      <c r="A20" s="32" t="s">
        <v>32</v>
      </c>
      <c r="B20" s="21">
        <f>IFERROR(__xludf.DUMMYFUNCTION("googlefinance(A20)"),78.88)</f>
        <v>78.88</v>
      </c>
      <c r="C20" s="22">
        <f t="shared" si="1"/>
        <v>0.002915821501</v>
      </c>
      <c r="D20" s="23">
        <f>IFERROR(__xludf.DUMMYFUNCTION("GOOGLEFINANCE(A20,""closeyest"")"),78.65)</f>
        <v>78.65</v>
      </c>
      <c r="E20" s="33"/>
      <c r="F20" s="25"/>
      <c r="G20" s="21">
        <f t="shared" si="2"/>
        <v>0</v>
      </c>
      <c r="H20" s="21">
        <f t="shared" si="3"/>
        <v>78.88</v>
      </c>
      <c r="I20" s="26">
        <f t="shared" si="4"/>
        <v>78.88</v>
      </c>
      <c r="J20" s="27">
        <f>IFERROR(__xludf.DUMMYFUNCTION("GOOGLEFINANCE(A20,""low52"")"),71.19)</f>
        <v>71.19</v>
      </c>
      <c r="K20" s="28">
        <f>IFERROR(__xludf.DUMMYFUNCTION("GOOGLEFINANCE(A20,""HIGH52"")"),104.53)</f>
        <v>104.53</v>
      </c>
      <c r="L20" s="29">
        <f>IFERROR(__xludf.DUMMYFUNCTION("GOOGLEFINANCE(A20,""eps"")
"),3.34)</f>
        <v>3.34</v>
      </c>
      <c r="M20" s="29">
        <f t="shared" si="5"/>
        <v>3.34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6"/>
      <c r="AA20" s="25"/>
      <c r="AB20" s="25"/>
      <c r="AC20" s="25"/>
    </row>
    <row r="21" ht="15.75" customHeight="1">
      <c r="A21" s="32" t="s">
        <v>33</v>
      </c>
      <c r="B21" s="21">
        <f>IFERROR(__xludf.DUMMYFUNCTION("googlefinance(A21)"),110.08)</f>
        <v>110.08</v>
      </c>
      <c r="C21" s="22">
        <f t="shared" si="1"/>
        <v>0.01453488372</v>
      </c>
      <c r="D21" s="23">
        <f>IFERROR(__xludf.DUMMYFUNCTION("GOOGLEFINANCE(A21,""closeyest"")"),108.48)</f>
        <v>108.48</v>
      </c>
      <c r="E21" s="33"/>
      <c r="F21" s="25"/>
      <c r="G21" s="21">
        <f t="shared" si="2"/>
        <v>0</v>
      </c>
      <c r="H21" s="21">
        <f t="shared" si="3"/>
        <v>110.08</v>
      </c>
      <c r="I21" s="26">
        <f t="shared" si="4"/>
        <v>110.08</v>
      </c>
      <c r="J21" s="27">
        <f>IFERROR(__xludf.DUMMYFUNCTION("GOOGLEFINANCE(A21,""low52"")"),58.88)</f>
        <v>58.88</v>
      </c>
      <c r="K21" s="28">
        <f>IFERROR(__xludf.DUMMYFUNCTION("GOOGLEFINANCE(A21,""HIGH52"")"),115.0)</f>
        <v>115</v>
      </c>
      <c r="L21" s="29">
        <f>IFERROR(__xludf.DUMMYFUNCTION("GOOGLEFINANCE(A21,""eps"")
"),4.85)</f>
        <v>4.85</v>
      </c>
      <c r="M21" s="29">
        <f t="shared" si="5"/>
        <v>4.85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6"/>
      <c r="AA21" s="25"/>
      <c r="AB21" s="25"/>
      <c r="AC21" s="25"/>
    </row>
    <row r="22" ht="15.75" customHeight="1">
      <c r="A22" s="32" t="s">
        <v>34</v>
      </c>
      <c r="B22" s="21">
        <f>IFERROR(__xludf.DUMMYFUNCTION("googlefinance(A22)"),19.67)</f>
        <v>19.67</v>
      </c>
      <c r="C22" s="22">
        <f t="shared" si="1"/>
        <v>-0.01677681749</v>
      </c>
      <c r="D22" s="23">
        <f>IFERROR(__xludf.DUMMYFUNCTION("GOOGLEFINANCE(A22,""closeyest"")"),20.0)</f>
        <v>20</v>
      </c>
      <c r="E22" s="33"/>
      <c r="F22" s="25"/>
      <c r="G22" s="21">
        <f t="shared" si="2"/>
        <v>0</v>
      </c>
      <c r="H22" s="21">
        <f t="shared" si="3"/>
        <v>19.67</v>
      </c>
      <c r="I22" s="26">
        <f t="shared" si="4"/>
        <v>19.67</v>
      </c>
      <c r="J22" s="27">
        <f>IFERROR(__xludf.DUMMYFUNCTION("GOOGLEFINANCE(A22,""low52"")"),16.96)</f>
        <v>16.96</v>
      </c>
      <c r="K22" s="28">
        <f>IFERROR(__xludf.DUMMYFUNCTION("GOOGLEFINANCE(A22,""HIGH52"")"),20.65)</f>
        <v>20.65</v>
      </c>
      <c r="L22" s="29">
        <f>IFERROR(__xludf.DUMMYFUNCTION("GOOGLEFINANCE(A22,""eps"")
"),3.46)</f>
        <v>3.46</v>
      </c>
      <c r="M22" s="29">
        <f t="shared" si="5"/>
        <v>3.46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6"/>
      <c r="AA22" s="25"/>
      <c r="AB22" s="25"/>
      <c r="AC22" s="25"/>
    </row>
    <row r="23" ht="15.75" customHeight="1">
      <c r="A23" s="32" t="s">
        <v>22</v>
      </c>
      <c r="B23" s="21">
        <f>IFERROR(__xludf.DUMMYFUNCTION("googlefinance(A23)"),10.47)</f>
        <v>10.47</v>
      </c>
      <c r="C23" s="22">
        <f t="shared" si="1"/>
        <v>-0.004775549188</v>
      </c>
      <c r="D23" s="23">
        <f>IFERROR(__xludf.DUMMYFUNCTION("GOOGLEFINANCE(A23,""closeyest"")"),10.52)</f>
        <v>10.52</v>
      </c>
      <c r="E23" s="33"/>
      <c r="F23" s="25"/>
      <c r="G23" s="21">
        <f t="shared" si="2"/>
        <v>0</v>
      </c>
      <c r="H23" s="21">
        <f t="shared" si="3"/>
        <v>10.47</v>
      </c>
      <c r="I23" s="26">
        <f t="shared" si="4"/>
        <v>10.47</v>
      </c>
      <c r="J23" s="27">
        <f>IFERROR(__xludf.DUMMYFUNCTION("GOOGLEFINANCE(A23,""low52"")"),8.92)</f>
        <v>8.92</v>
      </c>
      <c r="K23" s="28">
        <f>IFERROR(__xludf.DUMMYFUNCTION("GOOGLEFINANCE(A23,""HIGH52"")"),12.35)</f>
        <v>12.35</v>
      </c>
      <c r="L23" s="29">
        <f>IFERROR(__xludf.DUMMYFUNCTION("GOOGLEFINANCE(A23,""eps"")
"),1.33)</f>
        <v>1.33</v>
      </c>
      <c r="M23" s="29">
        <f t="shared" si="5"/>
        <v>1.33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6"/>
      <c r="AA23" s="25"/>
      <c r="AB23" s="25"/>
      <c r="AC23" s="25"/>
    </row>
    <row r="24" ht="15.75" customHeight="1">
      <c r="A24" s="32" t="s">
        <v>35</v>
      </c>
      <c r="B24" s="21">
        <f>IFERROR(__xludf.DUMMYFUNCTION("googlefinance(A24)"),17.18)</f>
        <v>17.18</v>
      </c>
      <c r="C24" s="22">
        <f t="shared" si="1"/>
        <v>-0.0302677532</v>
      </c>
      <c r="D24" s="23">
        <f>IFERROR(__xludf.DUMMYFUNCTION("GOOGLEFINANCE(A24,""closeyest"")"),17.7)</f>
        <v>17.7</v>
      </c>
      <c r="E24" s="33"/>
      <c r="F24" s="25"/>
      <c r="G24" s="21">
        <f t="shared" si="2"/>
        <v>0</v>
      </c>
      <c r="H24" s="21">
        <f t="shared" si="3"/>
        <v>17.18</v>
      </c>
      <c r="I24" s="26">
        <f t="shared" si="4"/>
        <v>17.18</v>
      </c>
      <c r="J24" s="27">
        <f>IFERROR(__xludf.DUMMYFUNCTION("GOOGLEFINANCE(A24,""low52"")"),12.67)</f>
        <v>12.67</v>
      </c>
      <c r="K24" s="28">
        <f>IFERROR(__xludf.DUMMYFUNCTION("GOOGLEFINANCE(A24,""HIGH52"")"),28.98)</f>
        <v>28.98</v>
      </c>
      <c r="L24" s="29">
        <f>IFERROR(__xludf.DUMMYFUNCTION("GOOGLEFINANCE(A24,""eps"")
"),1.32)</f>
        <v>1.32</v>
      </c>
      <c r="M24" s="29">
        <f t="shared" si="5"/>
        <v>1.32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6"/>
      <c r="AA24" s="25"/>
      <c r="AB24" s="25"/>
      <c r="AC24" s="25"/>
    </row>
    <row r="25" ht="15.75" customHeight="1">
      <c r="A25" s="32" t="s">
        <v>36</v>
      </c>
      <c r="B25" s="21">
        <f>IFERROR(__xludf.DUMMYFUNCTION("googlefinance(A25)"),10.52)</f>
        <v>10.52</v>
      </c>
      <c r="C25" s="22">
        <f t="shared" si="1"/>
        <v>-0.01711026616</v>
      </c>
      <c r="D25" s="23">
        <f>IFERROR(__xludf.DUMMYFUNCTION("GOOGLEFINANCE(A25,""closeyest"")"),10.7)</f>
        <v>10.7</v>
      </c>
      <c r="E25" s="33"/>
      <c r="F25" s="25"/>
      <c r="G25" s="21">
        <f t="shared" si="2"/>
        <v>0</v>
      </c>
      <c r="H25" s="21">
        <f t="shared" si="3"/>
        <v>10.52</v>
      </c>
      <c r="I25" s="26">
        <f t="shared" si="4"/>
        <v>10.52</v>
      </c>
      <c r="J25" s="27">
        <f>IFERROR(__xludf.DUMMYFUNCTION("GOOGLEFINANCE(A25,""low52"")"),10.12)</f>
        <v>10.12</v>
      </c>
      <c r="K25" s="28">
        <f>IFERROR(__xludf.DUMMYFUNCTION("GOOGLEFINANCE(A25,""HIGH52"")"),12.77)</f>
        <v>12.77</v>
      </c>
      <c r="L25" s="29">
        <f>IFERROR(__xludf.DUMMYFUNCTION("GOOGLEFINANCE(A25,""eps"")
"),1.33)</f>
        <v>1.33</v>
      </c>
      <c r="M25" s="29">
        <f t="shared" si="5"/>
        <v>1.33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6"/>
      <c r="AA25" s="25"/>
      <c r="AB25" s="25"/>
      <c r="AC25" s="25"/>
    </row>
    <row r="26" ht="15.75" customHeight="1">
      <c r="A26" s="32" t="s">
        <v>22</v>
      </c>
      <c r="B26" s="21">
        <f>IFERROR(__xludf.DUMMYFUNCTION("googlefinance(A26)"),10.47)</f>
        <v>10.47</v>
      </c>
      <c r="C26" s="22">
        <f t="shared" si="1"/>
        <v>-0.004775549188</v>
      </c>
      <c r="D26" s="23">
        <f>IFERROR(__xludf.DUMMYFUNCTION("GOOGLEFINANCE(A26,""closeyest"")"),10.52)</f>
        <v>10.52</v>
      </c>
      <c r="E26" s="33"/>
      <c r="F26" s="25"/>
      <c r="G26" s="21">
        <f t="shared" si="2"/>
        <v>0</v>
      </c>
      <c r="H26" s="21">
        <f t="shared" si="3"/>
        <v>10.47</v>
      </c>
      <c r="I26" s="26">
        <f t="shared" si="4"/>
        <v>10.47</v>
      </c>
      <c r="J26" s="27">
        <f>IFERROR(__xludf.DUMMYFUNCTION("GOOGLEFINANCE(A26,""low52"")"),8.92)</f>
        <v>8.92</v>
      </c>
      <c r="K26" s="28">
        <f>IFERROR(__xludf.DUMMYFUNCTION("GOOGLEFINANCE(A26,""HIGH52"")"),12.35)</f>
        <v>12.35</v>
      </c>
      <c r="L26" s="29">
        <f>IFERROR(__xludf.DUMMYFUNCTION("GOOGLEFINANCE(A26,""eps"")
"),1.33)</f>
        <v>1.33</v>
      </c>
      <c r="M26" s="29">
        <f t="shared" si="5"/>
        <v>1.33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6"/>
      <c r="AA26" s="25"/>
      <c r="AB26" s="25"/>
      <c r="AC26" s="25"/>
    </row>
    <row r="27" ht="15.75" customHeight="1">
      <c r="A27" s="32" t="s">
        <v>37</v>
      </c>
      <c r="B27" s="21">
        <f>IFERROR(__xludf.DUMMYFUNCTION("googlefinance(A27)"),48.91)</f>
        <v>48.91</v>
      </c>
      <c r="C27" s="22">
        <f t="shared" si="1"/>
        <v>0.01083622981</v>
      </c>
      <c r="D27" s="23">
        <f>IFERROR(__xludf.DUMMYFUNCTION("GOOGLEFINANCE(A27,""closeyest"")"),48.38)</f>
        <v>48.38</v>
      </c>
      <c r="E27" s="33"/>
      <c r="F27" s="25"/>
      <c r="G27" s="21">
        <f t="shared" si="2"/>
        <v>0</v>
      </c>
      <c r="H27" s="21">
        <f t="shared" si="3"/>
        <v>48.91</v>
      </c>
      <c r="I27" s="26">
        <f t="shared" si="4"/>
        <v>48.91</v>
      </c>
      <c r="J27" s="27">
        <f>IFERROR(__xludf.DUMMYFUNCTION("GOOGLEFINANCE(A27,""low52"")"),47.13)</f>
        <v>47.13</v>
      </c>
      <c r="K27" s="28">
        <f>IFERROR(__xludf.DUMMYFUNCTION("GOOGLEFINANCE(A27,""HIGH52"")"),79.81)</f>
        <v>79.81</v>
      </c>
      <c r="L27" s="29">
        <f>IFERROR(__xludf.DUMMYFUNCTION("GOOGLEFINANCE(A27,""eps"")
"),8.92)</f>
        <v>8.92</v>
      </c>
      <c r="M27" s="29">
        <f t="shared" si="5"/>
        <v>8.92</v>
      </c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6"/>
      <c r="AA27" s="25"/>
      <c r="AB27" s="25"/>
      <c r="AC27" s="25"/>
    </row>
    <row r="28" ht="15.75" customHeight="1">
      <c r="A28" s="32" t="s">
        <v>38</v>
      </c>
      <c r="B28" s="21">
        <f>IFERROR(__xludf.DUMMYFUNCTION("googlefinance(A28)"),38.93)</f>
        <v>38.93</v>
      </c>
      <c r="C28" s="22">
        <f t="shared" si="1"/>
        <v>-0.0138710506</v>
      </c>
      <c r="D28" s="23">
        <f>IFERROR(__xludf.DUMMYFUNCTION("GOOGLEFINANCE(A28,""closeyest"")"),39.47)</f>
        <v>39.47</v>
      </c>
      <c r="E28" s="33"/>
      <c r="F28" s="25"/>
      <c r="G28" s="21">
        <f t="shared" si="2"/>
        <v>0</v>
      </c>
      <c r="H28" s="21">
        <f t="shared" si="3"/>
        <v>38.93</v>
      </c>
      <c r="I28" s="26">
        <f t="shared" si="4"/>
        <v>38.93</v>
      </c>
      <c r="J28" s="27">
        <f>IFERROR(__xludf.DUMMYFUNCTION("GOOGLEFINANCE(A28,""low52"")"),36.61)</f>
        <v>36.61</v>
      </c>
      <c r="K28" s="28">
        <f>IFERROR(__xludf.DUMMYFUNCTION("GOOGLEFINANCE(A28,""HIGH52"")"),46.6)</f>
        <v>46.6</v>
      </c>
      <c r="L28" s="29">
        <f>IFERROR(__xludf.DUMMYFUNCTION("GOOGLEFINANCE(A28,""eps"")
"),2.9)</f>
        <v>2.9</v>
      </c>
      <c r="M28" s="29">
        <f t="shared" si="5"/>
        <v>2.9</v>
      </c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6"/>
      <c r="AA28" s="25"/>
      <c r="AB28" s="25"/>
      <c r="AC28" s="25"/>
    </row>
    <row r="29" ht="15.75" customHeight="1">
      <c r="A29" s="32" t="s">
        <v>39</v>
      </c>
      <c r="B29" s="21">
        <f>IFERROR(__xludf.DUMMYFUNCTION("googlefinance(A29)"),37.83)</f>
        <v>37.83</v>
      </c>
      <c r="C29" s="22">
        <f t="shared" si="1"/>
        <v>-0.03621464446</v>
      </c>
      <c r="D29" s="23">
        <f>IFERROR(__xludf.DUMMYFUNCTION("GOOGLEFINANCE(A29,""closeyest"")"),39.2)</f>
        <v>39.2</v>
      </c>
      <c r="E29" s="33"/>
      <c r="F29" s="25"/>
      <c r="G29" s="21">
        <f t="shared" si="2"/>
        <v>0</v>
      </c>
      <c r="H29" s="21">
        <f t="shared" si="3"/>
        <v>37.83</v>
      </c>
      <c r="I29" s="26">
        <f t="shared" si="4"/>
        <v>37.83</v>
      </c>
      <c r="J29" s="27">
        <f>IFERROR(__xludf.DUMMYFUNCTION("GOOGLEFINANCE(A29,""low52"")"),31.14)</f>
        <v>31.14</v>
      </c>
      <c r="K29" s="28">
        <f>IFERROR(__xludf.DUMMYFUNCTION("GOOGLEFINANCE(A29,""HIGH52"")"),46.93)</f>
        <v>46.93</v>
      </c>
      <c r="L29" s="29">
        <f>IFERROR(__xludf.DUMMYFUNCTION("GOOGLEFINANCE(A29,""eps"")
"),0.62)</f>
        <v>0.62</v>
      </c>
      <c r="M29" s="29">
        <f t="shared" si="5"/>
        <v>0.62</v>
      </c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6"/>
      <c r="AA29" s="25"/>
      <c r="AB29" s="25"/>
      <c r="AC29" s="25"/>
    </row>
    <row r="30" ht="15.75" customHeight="1">
      <c r="A30" s="32" t="s">
        <v>40</v>
      </c>
      <c r="B30" s="21">
        <f>IFERROR(__xludf.DUMMYFUNCTION("googlefinance(A30)"),32.35)</f>
        <v>32.35</v>
      </c>
      <c r="C30" s="22">
        <f t="shared" si="1"/>
        <v>-0.0006182380216</v>
      </c>
      <c r="D30" s="23">
        <f>IFERROR(__xludf.DUMMYFUNCTION("GOOGLEFINANCE(A30,""closeyest"")"),32.37)</f>
        <v>32.37</v>
      </c>
      <c r="E30" s="33"/>
      <c r="F30" s="25"/>
      <c r="G30" s="21">
        <f t="shared" si="2"/>
        <v>0</v>
      </c>
      <c r="H30" s="21">
        <f t="shared" si="3"/>
        <v>32.35</v>
      </c>
      <c r="I30" s="26">
        <f t="shared" si="4"/>
        <v>32.35</v>
      </c>
      <c r="J30" s="27">
        <f>IFERROR(__xludf.DUMMYFUNCTION("GOOGLEFINANCE(A30,""low52"")"),29.5)</f>
        <v>29.5</v>
      </c>
      <c r="K30" s="28">
        <f>IFERROR(__xludf.DUMMYFUNCTION("GOOGLEFINANCE(A30,""HIGH52"")"),45.36)</f>
        <v>45.36</v>
      </c>
      <c r="L30" s="29">
        <f>IFERROR(__xludf.DUMMYFUNCTION("GOOGLEFINANCE(A30,""eps"")
"),0.38)</f>
        <v>0.38</v>
      </c>
      <c r="M30" s="29">
        <f t="shared" si="5"/>
        <v>0.38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6"/>
      <c r="AA30" s="25"/>
      <c r="AB30" s="25"/>
      <c r="AC30" s="25"/>
    </row>
    <row r="31" ht="15.75" customHeight="1">
      <c r="A31" s="37" t="s">
        <v>41</v>
      </c>
      <c r="B31" s="21">
        <f>IFERROR(__xludf.DUMMYFUNCTION("googlefinance(A31)"),11.5)</f>
        <v>11.5</v>
      </c>
      <c r="C31" s="22">
        <f t="shared" si="1"/>
        <v>-0.01304347826</v>
      </c>
      <c r="D31" s="23">
        <f>IFERROR(__xludf.DUMMYFUNCTION("GOOGLEFINANCE(A31,""closeyest"")"),11.65)</f>
        <v>11.65</v>
      </c>
      <c r="E31" s="33"/>
      <c r="F31" s="25"/>
      <c r="G31" s="21">
        <f t="shared" si="2"/>
        <v>0</v>
      </c>
      <c r="H31" s="21">
        <f t="shared" si="3"/>
        <v>11.5</v>
      </c>
      <c r="I31" s="26">
        <f t="shared" si="4"/>
        <v>11.5</v>
      </c>
      <c r="J31" s="27">
        <f>IFERROR(__xludf.DUMMYFUNCTION("GOOGLEFINANCE(A31,""low52"")"),10.31)</f>
        <v>10.31</v>
      </c>
      <c r="K31" s="28">
        <f>IFERROR(__xludf.DUMMYFUNCTION("GOOGLEFINANCE(A31,""HIGH52"")"),14.48)</f>
        <v>14.48</v>
      </c>
      <c r="L31" s="29">
        <f>IFERROR(__xludf.DUMMYFUNCTION("GOOGLEFINANCE(A31,""eps"")
"),0.34)</f>
        <v>0.34</v>
      </c>
      <c r="M31" s="29">
        <f t="shared" si="5"/>
        <v>0.34</v>
      </c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6"/>
      <c r="AA31" s="25"/>
      <c r="AB31" s="25"/>
      <c r="AC31" s="25"/>
    </row>
    <row r="32" ht="15.75" customHeight="1">
      <c r="A32" s="38"/>
      <c r="B32" s="21" t="str">
        <f>IFERROR(__xludf.DUMMYFUNCTION("googlefinance(A32)"),"#N/A")</f>
        <v>#N/A</v>
      </c>
      <c r="C32" s="22" t="str">
        <f t="shared" si="1"/>
        <v>#N/A</v>
      </c>
      <c r="D32" s="23" t="str">
        <f>IFERROR(__xludf.DUMMYFUNCTION("GOOGLEFINANCE(A32,""closeyest"")"),"#N/A")</f>
        <v>#N/A</v>
      </c>
      <c r="E32" s="33"/>
      <c r="F32" s="25"/>
      <c r="G32" s="21">
        <f t="shared" si="2"/>
        <v>0</v>
      </c>
      <c r="H32" s="21" t="str">
        <f t="shared" si="3"/>
        <v>#N/A</v>
      </c>
      <c r="I32" s="26" t="str">
        <f t="shared" si="4"/>
        <v>#N/A</v>
      </c>
      <c r="J32" s="27" t="str">
        <f>IFERROR(__xludf.DUMMYFUNCTION("GOOGLEFINANCE(A32,""low52"")"),"#N/A")</f>
        <v>#N/A</v>
      </c>
      <c r="K32" s="28" t="str">
        <f>IFERROR(__xludf.DUMMYFUNCTION("GOOGLEFINANCE(A32,""HIGH52"")"),"#N/A")</f>
        <v>#N/A</v>
      </c>
      <c r="L32" s="29" t="str">
        <f>IFERROR(__xludf.DUMMYFUNCTION("GOOGLEFINANCE(A32,""eps"")
"),"#N/A")</f>
        <v>#N/A</v>
      </c>
      <c r="M32" s="29" t="str">
        <f t="shared" si="5"/>
        <v>#N/A</v>
      </c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6"/>
      <c r="AA32" s="25"/>
      <c r="AB32" s="25"/>
      <c r="AC32" s="25"/>
    </row>
    <row r="33" ht="15.75" customHeight="1">
      <c r="A33" s="32"/>
      <c r="B33" s="21" t="str">
        <f>IFERROR(__xludf.DUMMYFUNCTION("googlefinance(A33)"),"#N/A")</f>
        <v>#N/A</v>
      </c>
      <c r="C33" s="22" t="str">
        <f t="shared" si="1"/>
        <v>#N/A</v>
      </c>
      <c r="D33" s="23" t="str">
        <f>IFERROR(__xludf.DUMMYFUNCTION("GOOGLEFINANCE(A33,""closeyest"")"),"#N/A")</f>
        <v>#N/A</v>
      </c>
      <c r="E33" s="33"/>
      <c r="F33" s="25"/>
      <c r="G33" s="21">
        <f t="shared" si="2"/>
        <v>0</v>
      </c>
      <c r="H33" s="21" t="str">
        <f t="shared" si="3"/>
        <v>#N/A</v>
      </c>
      <c r="I33" s="26" t="str">
        <f t="shared" si="4"/>
        <v>#N/A</v>
      </c>
      <c r="J33" s="27" t="str">
        <f>IFERROR(__xludf.DUMMYFUNCTION("GOOGLEFINANCE(A33,""low52"")"),"#N/A")</f>
        <v>#N/A</v>
      </c>
      <c r="K33" s="28" t="str">
        <f>IFERROR(__xludf.DUMMYFUNCTION("GOOGLEFINANCE(A33,""HIGH52"")"),"#N/A")</f>
        <v>#N/A</v>
      </c>
      <c r="L33" s="29" t="str">
        <f>IFERROR(__xludf.DUMMYFUNCTION("GOOGLEFINANCE(A33,""eps"")
"),"#N/A")</f>
        <v>#N/A</v>
      </c>
      <c r="M33" s="29" t="str">
        <f t="shared" si="5"/>
        <v>#N/A</v>
      </c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1"/>
      <c r="AA33" s="31"/>
      <c r="AB33" s="31"/>
      <c r="AC33" s="31"/>
    </row>
    <row r="34" ht="15.75" customHeight="1">
      <c r="A34" s="32"/>
      <c r="B34" s="21" t="str">
        <f>IFERROR(__xludf.DUMMYFUNCTION("googlefinance(A34)"),"#N/A")</f>
        <v>#N/A</v>
      </c>
      <c r="C34" s="22" t="str">
        <f t="shared" si="1"/>
        <v>#N/A</v>
      </c>
      <c r="D34" s="23" t="str">
        <f>IFERROR(__xludf.DUMMYFUNCTION("GOOGLEFINANCE(A34,""closeyest"")"),"#N/A")</f>
        <v>#N/A</v>
      </c>
      <c r="E34" s="33"/>
      <c r="F34" s="25"/>
      <c r="G34" s="21">
        <f t="shared" si="2"/>
        <v>0</v>
      </c>
      <c r="H34" s="21" t="str">
        <f t="shared" si="3"/>
        <v>#N/A</v>
      </c>
      <c r="I34" s="26" t="str">
        <f t="shared" si="4"/>
        <v>#N/A</v>
      </c>
      <c r="J34" s="27" t="str">
        <f>IFERROR(__xludf.DUMMYFUNCTION("GOOGLEFINANCE(A34,""low52"")"),"#N/A")</f>
        <v>#N/A</v>
      </c>
      <c r="K34" s="28" t="str">
        <f>IFERROR(__xludf.DUMMYFUNCTION("GOOGLEFINANCE(A34,""HIGH52"")"),"#N/A")</f>
        <v>#N/A</v>
      </c>
      <c r="L34" s="29" t="str">
        <f>IFERROR(__xludf.DUMMYFUNCTION("GOOGLEFINANCE(A34,""eps"")
"),"#N/A")</f>
        <v>#N/A</v>
      </c>
      <c r="M34" s="29" t="str">
        <f t="shared" si="5"/>
        <v>#N/A</v>
      </c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1"/>
      <c r="AA34" s="31"/>
      <c r="AB34" s="31"/>
      <c r="AC34" s="31"/>
    </row>
    <row r="35" ht="15.75" customHeight="1">
      <c r="A35" s="32"/>
      <c r="B35" s="21" t="str">
        <f>IFERROR(__xludf.DUMMYFUNCTION("googlefinance(A35)"),"#N/A")</f>
        <v>#N/A</v>
      </c>
      <c r="C35" s="22" t="str">
        <f t="shared" si="1"/>
        <v>#N/A</v>
      </c>
      <c r="D35" s="23" t="str">
        <f>IFERROR(__xludf.DUMMYFUNCTION("GOOGLEFINANCE(A35,""closeyest"")"),"#N/A")</f>
        <v>#N/A</v>
      </c>
      <c r="E35" s="33"/>
      <c r="F35" s="25"/>
      <c r="G35" s="21">
        <f t="shared" si="2"/>
        <v>0</v>
      </c>
      <c r="H35" s="21" t="str">
        <f t="shared" si="3"/>
        <v>#N/A</v>
      </c>
      <c r="I35" s="26" t="str">
        <f t="shared" si="4"/>
        <v>#N/A</v>
      </c>
      <c r="J35" s="27" t="str">
        <f>IFERROR(__xludf.DUMMYFUNCTION("GOOGLEFINANCE(A35,""low52"")"),"#N/A")</f>
        <v>#N/A</v>
      </c>
      <c r="K35" s="28" t="str">
        <f>IFERROR(__xludf.DUMMYFUNCTION("GOOGLEFINANCE(A35,""HIGH52"")"),"#N/A")</f>
        <v>#N/A</v>
      </c>
      <c r="L35" s="29" t="str">
        <f>IFERROR(__xludf.DUMMYFUNCTION("GOOGLEFINANCE(A35,""eps"")
"),"#N/A")</f>
        <v>#N/A</v>
      </c>
      <c r="M35" s="29" t="str">
        <f t="shared" si="5"/>
        <v>#N/A</v>
      </c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1"/>
      <c r="AA35" s="31"/>
      <c r="AB35" s="31"/>
      <c r="AC35" s="31"/>
    </row>
    <row r="36" ht="15.75" customHeight="1">
      <c r="A36" s="32"/>
      <c r="B36" s="21" t="str">
        <f>IFERROR(__xludf.DUMMYFUNCTION("googlefinance(A36)"),"#N/A")</f>
        <v>#N/A</v>
      </c>
      <c r="C36" s="22" t="str">
        <f t="shared" si="1"/>
        <v>#N/A</v>
      </c>
      <c r="D36" s="23" t="str">
        <f>IFERROR(__xludf.DUMMYFUNCTION("GOOGLEFINANCE(A36,""closeyest"")"),"#N/A")</f>
        <v>#N/A</v>
      </c>
      <c r="E36" s="33"/>
      <c r="F36" s="25"/>
      <c r="G36" s="21">
        <f t="shared" si="2"/>
        <v>0</v>
      </c>
      <c r="H36" s="21" t="str">
        <f t="shared" si="3"/>
        <v>#N/A</v>
      </c>
      <c r="I36" s="26" t="str">
        <f t="shared" si="4"/>
        <v>#N/A</v>
      </c>
      <c r="J36" s="27" t="str">
        <f>IFERROR(__xludf.DUMMYFUNCTION("GOOGLEFINANCE(A36,""low52"")"),"#N/A")</f>
        <v>#N/A</v>
      </c>
      <c r="K36" s="28" t="str">
        <f>IFERROR(__xludf.DUMMYFUNCTION("GOOGLEFINANCE(A36,""HIGH52"")"),"#N/A")</f>
        <v>#N/A</v>
      </c>
      <c r="L36" s="29" t="str">
        <f>IFERROR(__xludf.DUMMYFUNCTION("GOOGLEFINANCE(A36,""eps"")
"),"#N/A")</f>
        <v>#N/A</v>
      </c>
      <c r="M36" s="29" t="str">
        <f t="shared" si="5"/>
        <v>#N/A</v>
      </c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1"/>
      <c r="AA36" s="31"/>
      <c r="AB36" s="31"/>
      <c r="AC36" s="31"/>
    </row>
    <row r="37" ht="15.75" customHeight="1">
      <c r="A37" s="32"/>
      <c r="B37" s="21" t="str">
        <f>IFERROR(__xludf.DUMMYFUNCTION("googlefinance(A37)"),"#N/A")</f>
        <v>#N/A</v>
      </c>
      <c r="C37" s="22" t="str">
        <f t="shared" si="1"/>
        <v>#N/A</v>
      </c>
      <c r="D37" s="23" t="str">
        <f>IFERROR(__xludf.DUMMYFUNCTION("GOOGLEFINANCE(A37,""closeyest"")"),"#N/A")</f>
        <v>#N/A</v>
      </c>
      <c r="E37" s="33"/>
      <c r="F37" s="25"/>
      <c r="G37" s="21">
        <f t="shared" si="2"/>
        <v>0</v>
      </c>
      <c r="H37" s="21" t="str">
        <f t="shared" si="3"/>
        <v>#N/A</v>
      </c>
      <c r="I37" s="26" t="str">
        <f t="shared" si="4"/>
        <v>#N/A</v>
      </c>
      <c r="J37" s="27" t="str">
        <f>IFERROR(__xludf.DUMMYFUNCTION("GOOGLEFINANCE(A37,""low52"")"),"#N/A")</f>
        <v>#N/A</v>
      </c>
      <c r="K37" s="28" t="str">
        <f>IFERROR(__xludf.DUMMYFUNCTION("GOOGLEFINANCE(A37,""HIGH52"")"),"#N/A")</f>
        <v>#N/A</v>
      </c>
      <c r="L37" s="29" t="str">
        <f>IFERROR(__xludf.DUMMYFUNCTION("GOOGLEFINANCE(A37,""eps"")
"),"#N/A")</f>
        <v>#N/A</v>
      </c>
      <c r="M37" s="29" t="str">
        <f t="shared" si="5"/>
        <v>#N/A</v>
      </c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1"/>
      <c r="AA37" s="31"/>
      <c r="AB37" s="31"/>
      <c r="AC37" s="31"/>
    </row>
    <row r="38" ht="15.75" customHeight="1">
      <c r="A38" s="32"/>
      <c r="B38" s="21" t="str">
        <f>IFERROR(__xludf.DUMMYFUNCTION("googlefinance(A38)"),"#N/A")</f>
        <v>#N/A</v>
      </c>
      <c r="C38" s="22" t="str">
        <f t="shared" si="1"/>
        <v>#N/A</v>
      </c>
      <c r="D38" s="23" t="str">
        <f>IFERROR(__xludf.DUMMYFUNCTION("GOOGLEFINANCE(A38,""closeyest"")"),"#N/A")</f>
        <v>#N/A</v>
      </c>
      <c r="E38" s="33"/>
      <c r="F38" s="25"/>
      <c r="G38" s="21">
        <f t="shared" si="2"/>
        <v>0</v>
      </c>
      <c r="H38" s="21" t="str">
        <f t="shared" si="3"/>
        <v>#N/A</v>
      </c>
      <c r="I38" s="26" t="str">
        <f t="shared" si="4"/>
        <v>#N/A</v>
      </c>
      <c r="J38" s="27" t="str">
        <f>IFERROR(__xludf.DUMMYFUNCTION("GOOGLEFINANCE(A38,""low52"")"),"#N/A")</f>
        <v>#N/A</v>
      </c>
      <c r="K38" s="28" t="str">
        <f>IFERROR(__xludf.DUMMYFUNCTION("GOOGLEFINANCE(A38,""HIGH52"")"),"#N/A")</f>
        <v>#N/A</v>
      </c>
      <c r="L38" s="29" t="str">
        <f>IFERROR(__xludf.DUMMYFUNCTION("GOOGLEFINANCE(A38,""eps"")
"),"#N/A")</f>
        <v>#N/A</v>
      </c>
      <c r="M38" s="29" t="str">
        <f t="shared" si="5"/>
        <v>#N/A</v>
      </c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1"/>
      <c r="AA38" s="31"/>
      <c r="AB38" s="31"/>
      <c r="AC38" s="31"/>
    </row>
    <row r="39" ht="15.75" customHeight="1">
      <c r="A39" s="32"/>
      <c r="B39" s="21" t="str">
        <f>IFERROR(__xludf.DUMMYFUNCTION("googlefinance(A39)"),"#N/A")</f>
        <v>#N/A</v>
      </c>
      <c r="C39" s="22" t="str">
        <f t="shared" si="1"/>
        <v>#N/A</v>
      </c>
      <c r="D39" s="23" t="str">
        <f>IFERROR(__xludf.DUMMYFUNCTION("GOOGLEFINANCE(A39,""closeyest"")"),"#N/A")</f>
        <v>#N/A</v>
      </c>
      <c r="E39" s="33"/>
      <c r="F39" s="25"/>
      <c r="G39" s="21">
        <f t="shared" si="2"/>
        <v>0</v>
      </c>
      <c r="H39" s="21" t="str">
        <f t="shared" si="3"/>
        <v>#N/A</v>
      </c>
      <c r="I39" s="26" t="str">
        <f t="shared" si="4"/>
        <v>#N/A</v>
      </c>
      <c r="J39" s="27" t="str">
        <f>IFERROR(__xludf.DUMMYFUNCTION("GOOGLEFINANCE(A39,""low52"")"),"#N/A")</f>
        <v>#N/A</v>
      </c>
      <c r="K39" s="28" t="str">
        <f>IFERROR(__xludf.DUMMYFUNCTION("GOOGLEFINANCE(A39,""HIGH52"")"),"#N/A")</f>
        <v>#N/A</v>
      </c>
      <c r="L39" s="29" t="str">
        <f>IFERROR(__xludf.DUMMYFUNCTION("GOOGLEFINANCE(A39,""eps"")
"),"#N/A")</f>
        <v>#N/A</v>
      </c>
      <c r="M39" s="29" t="str">
        <f t="shared" si="5"/>
        <v>#N/A</v>
      </c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1"/>
      <c r="AA39" s="31"/>
      <c r="AB39" s="31"/>
      <c r="AC39" s="31"/>
    </row>
    <row r="40" ht="15.75" customHeight="1">
      <c r="A40" s="32"/>
      <c r="B40" s="21" t="str">
        <f>IFERROR(__xludf.DUMMYFUNCTION("googlefinance(A40)"),"#N/A")</f>
        <v>#N/A</v>
      </c>
      <c r="C40" s="22" t="str">
        <f t="shared" si="1"/>
        <v>#N/A</v>
      </c>
      <c r="D40" s="23" t="str">
        <f>IFERROR(__xludf.DUMMYFUNCTION("GOOGLEFINANCE(A40,""closeyest"")"),"#N/A")</f>
        <v>#N/A</v>
      </c>
      <c r="E40" s="33"/>
      <c r="F40" s="25"/>
      <c r="G40" s="21">
        <f t="shared" si="2"/>
        <v>0</v>
      </c>
      <c r="H40" s="21" t="str">
        <f t="shared" si="3"/>
        <v>#N/A</v>
      </c>
      <c r="I40" s="26" t="str">
        <f t="shared" si="4"/>
        <v>#N/A</v>
      </c>
      <c r="J40" s="27" t="str">
        <f>IFERROR(__xludf.DUMMYFUNCTION("GOOGLEFINANCE(A40,""low52"")"),"#N/A")</f>
        <v>#N/A</v>
      </c>
      <c r="K40" s="28" t="str">
        <f>IFERROR(__xludf.DUMMYFUNCTION("GOOGLEFINANCE(A40,""HIGH52"")"),"#N/A")</f>
        <v>#N/A</v>
      </c>
      <c r="L40" s="29" t="str">
        <f>IFERROR(__xludf.DUMMYFUNCTION("GOOGLEFINANCE(A40,""eps"")
"),"#N/A")</f>
        <v>#N/A</v>
      </c>
      <c r="M40" s="29" t="str">
        <f t="shared" si="5"/>
        <v>#N/A</v>
      </c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1"/>
      <c r="AA40" s="31"/>
      <c r="AB40" s="31"/>
      <c r="AC40" s="31"/>
    </row>
    <row r="41" ht="15.75" customHeight="1">
      <c r="A41" s="32"/>
      <c r="B41" s="21" t="str">
        <f>IFERROR(__xludf.DUMMYFUNCTION("googlefinance(A41)"),"#N/A")</f>
        <v>#N/A</v>
      </c>
      <c r="C41" s="22" t="str">
        <f t="shared" si="1"/>
        <v>#N/A</v>
      </c>
      <c r="D41" s="23" t="str">
        <f>IFERROR(__xludf.DUMMYFUNCTION("GOOGLEFINANCE(A41,""closeyest"")"),"#N/A")</f>
        <v>#N/A</v>
      </c>
      <c r="E41" s="33"/>
      <c r="F41" s="25"/>
      <c r="G41" s="21">
        <f t="shared" si="2"/>
        <v>0</v>
      </c>
      <c r="H41" s="21" t="str">
        <f t="shared" si="3"/>
        <v>#N/A</v>
      </c>
      <c r="I41" s="26" t="str">
        <f t="shared" si="4"/>
        <v>#N/A</v>
      </c>
      <c r="J41" s="27" t="str">
        <f>IFERROR(__xludf.DUMMYFUNCTION("GOOGLEFINANCE(A41,""low52"")"),"#N/A")</f>
        <v>#N/A</v>
      </c>
      <c r="K41" s="28" t="str">
        <f>IFERROR(__xludf.DUMMYFUNCTION("GOOGLEFINANCE(A41,""HIGH52"")"),"#N/A")</f>
        <v>#N/A</v>
      </c>
      <c r="L41" s="29" t="str">
        <f>IFERROR(__xludf.DUMMYFUNCTION("GOOGLEFINANCE(A41,""eps"")
"),"#N/A")</f>
        <v>#N/A</v>
      </c>
      <c r="M41" s="29" t="str">
        <f t="shared" si="5"/>
        <v>#N/A</v>
      </c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1"/>
      <c r="AA41" s="31"/>
      <c r="AB41" s="31"/>
      <c r="AC41" s="31"/>
    </row>
    <row r="42" ht="15.75" customHeight="1">
      <c r="A42" s="32"/>
      <c r="B42" s="21" t="str">
        <f>IFERROR(__xludf.DUMMYFUNCTION("googlefinance(A42)"),"#N/A")</f>
        <v>#N/A</v>
      </c>
      <c r="C42" s="22" t="str">
        <f t="shared" si="1"/>
        <v>#N/A</v>
      </c>
      <c r="D42" s="23" t="str">
        <f>IFERROR(__xludf.DUMMYFUNCTION("GOOGLEFINANCE(A42,""closeyest"")"),"#N/A")</f>
        <v>#N/A</v>
      </c>
      <c r="E42" s="33"/>
      <c r="F42" s="25"/>
      <c r="G42" s="21">
        <f t="shared" si="2"/>
        <v>0</v>
      </c>
      <c r="H42" s="21" t="str">
        <f t="shared" si="3"/>
        <v>#N/A</v>
      </c>
      <c r="I42" s="26" t="str">
        <f t="shared" si="4"/>
        <v>#N/A</v>
      </c>
      <c r="J42" s="27" t="str">
        <f>IFERROR(__xludf.DUMMYFUNCTION("GOOGLEFINANCE(A42,""low52"")"),"#N/A")</f>
        <v>#N/A</v>
      </c>
      <c r="K42" s="28" t="str">
        <f>IFERROR(__xludf.DUMMYFUNCTION("GOOGLEFINANCE(A42,""HIGH52"")"),"#N/A")</f>
        <v>#N/A</v>
      </c>
      <c r="L42" s="29" t="str">
        <f>IFERROR(__xludf.DUMMYFUNCTION("GOOGLEFINANCE(A42,""eps"")
"),"#N/A")</f>
        <v>#N/A</v>
      </c>
      <c r="M42" s="29" t="str">
        <f t="shared" si="5"/>
        <v>#N/A</v>
      </c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1"/>
      <c r="AA42" s="31"/>
      <c r="AB42" s="31"/>
      <c r="AC42" s="31"/>
    </row>
    <row r="43" ht="15.75" customHeight="1">
      <c r="A43" s="32"/>
      <c r="B43" s="21" t="str">
        <f>IFERROR(__xludf.DUMMYFUNCTION("googlefinance(A43)"),"#N/A")</f>
        <v>#N/A</v>
      </c>
      <c r="C43" s="22" t="str">
        <f t="shared" si="1"/>
        <v>#N/A</v>
      </c>
      <c r="D43" s="23" t="str">
        <f>IFERROR(__xludf.DUMMYFUNCTION("GOOGLEFINANCE(A43,""closeyest"")"),"#N/A")</f>
        <v>#N/A</v>
      </c>
      <c r="E43" s="33"/>
      <c r="F43" s="25"/>
      <c r="G43" s="21">
        <f t="shared" si="2"/>
        <v>0</v>
      </c>
      <c r="H43" s="21" t="str">
        <f t="shared" si="3"/>
        <v>#N/A</v>
      </c>
      <c r="I43" s="26" t="str">
        <f t="shared" si="4"/>
        <v>#N/A</v>
      </c>
      <c r="J43" s="27" t="str">
        <f>IFERROR(__xludf.DUMMYFUNCTION("GOOGLEFINANCE(A43,""low52"")"),"#N/A")</f>
        <v>#N/A</v>
      </c>
      <c r="K43" s="28" t="str">
        <f>IFERROR(__xludf.DUMMYFUNCTION("GOOGLEFINANCE(A43,""HIGH52"")"),"#N/A")</f>
        <v>#N/A</v>
      </c>
      <c r="L43" s="29" t="str">
        <f>IFERROR(__xludf.DUMMYFUNCTION("GOOGLEFINANCE(A43,""eps"")
"),"#N/A")</f>
        <v>#N/A</v>
      </c>
      <c r="M43" s="29" t="str">
        <f t="shared" si="5"/>
        <v>#N/A</v>
      </c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1"/>
      <c r="AA43" s="31"/>
      <c r="AB43" s="31"/>
      <c r="AC43" s="31"/>
    </row>
    <row r="44" ht="15.75" customHeight="1">
      <c r="A44" s="32"/>
      <c r="B44" s="21" t="str">
        <f>IFERROR(__xludf.DUMMYFUNCTION("googlefinance(A44)"),"#N/A")</f>
        <v>#N/A</v>
      </c>
      <c r="C44" s="22" t="str">
        <f t="shared" si="1"/>
        <v>#N/A</v>
      </c>
      <c r="D44" s="23" t="str">
        <f>IFERROR(__xludf.DUMMYFUNCTION("GOOGLEFINANCE(A44,""closeyest"")"),"#N/A")</f>
        <v>#N/A</v>
      </c>
      <c r="E44" s="33"/>
      <c r="F44" s="25"/>
      <c r="G44" s="21">
        <f t="shared" si="2"/>
        <v>0</v>
      </c>
      <c r="H44" s="21" t="str">
        <f t="shared" si="3"/>
        <v>#N/A</v>
      </c>
      <c r="I44" s="26" t="str">
        <f t="shared" si="4"/>
        <v>#N/A</v>
      </c>
      <c r="J44" s="27" t="str">
        <f>IFERROR(__xludf.DUMMYFUNCTION("GOOGLEFINANCE(A44,""low52"")"),"#N/A")</f>
        <v>#N/A</v>
      </c>
      <c r="K44" s="28" t="str">
        <f>IFERROR(__xludf.DUMMYFUNCTION("GOOGLEFINANCE(A44,""HIGH52"")"),"#N/A")</f>
        <v>#N/A</v>
      </c>
      <c r="L44" s="29" t="str">
        <f>IFERROR(__xludf.DUMMYFUNCTION("GOOGLEFINANCE(A44,""eps"")
"),"#N/A")</f>
        <v>#N/A</v>
      </c>
      <c r="M44" s="29" t="str">
        <f t="shared" si="5"/>
        <v>#N/A</v>
      </c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1"/>
      <c r="AA44" s="31"/>
      <c r="AB44" s="31"/>
      <c r="AC44" s="31"/>
    </row>
    <row r="45" ht="15.75" customHeight="1">
      <c r="A45" s="32"/>
      <c r="B45" s="21" t="str">
        <f>IFERROR(__xludf.DUMMYFUNCTION("googlefinance(A45)"),"#N/A")</f>
        <v>#N/A</v>
      </c>
      <c r="C45" s="22" t="str">
        <f t="shared" si="1"/>
        <v>#N/A</v>
      </c>
      <c r="D45" s="23" t="str">
        <f>IFERROR(__xludf.DUMMYFUNCTION("GOOGLEFINANCE(A45,""closeyest"")"),"#N/A")</f>
        <v>#N/A</v>
      </c>
      <c r="E45" s="33"/>
      <c r="F45" s="25"/>
      <c r="G45" s="21">
        <f t="shared" si="2"/>
        <v>0</v>
      </c>
      <c r="H45" s="21" t="str">
        <f t="shared" si="3"/>
        <v>#N/A</v>
      </c>
      <c r="I45" s="26" t="str">
        <f t="shared" si="4"/>
        <v>#N/A</v>
      </c>
      <c r="J45" s="27" t="str">
        <f>IFERROR(__xludf.DUMMYFUNCTION("GOOGLEFINANCE(A45,""low52"")"),"#N/A")</f>
        <v>#N/A</v>
      </c>
      <c r="K45" s="28" t="str">
        <f>IFERROR(__xludf.DUMMYFUNCTION("GOOGLEFINANCE(A45,""HIGH52"")"),"#N/A")</f>
        <v>#N/A</v>
      </c>
      <c r="L45" s="29" t="str">
        <f>IFERROR(__xludf.DUMMYFUNCTION("GOOGLEFINANCE(A45,""eps"")
"),"#N/A")</f>
        <v>#N/A</v>
      </c>
      <c r="M45" s="29" t="str">
        <f t="shared" si="5"/>
        <v>#N/A</v>
      </c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1"/>
      <c r="AA45" s="31"/>
      <c r="AB45" s="31"/>
      <c r="AC45" s="31"/>
    </row>
    <row r="46" ht="15.75" customHeight="1">
      <c r="A46" s="32"/>
      <c r="B46" s="21" t="str">
        <f>IFERROR(__xludf.DUMMYFUNCTION("googlefinance(A46)"),"#N/A")</f>
        <v>#N/A</v>
      </c>
      <c r="C46" s="22" t="str">
        <f t="shared" si="1"/>
        <v>#N/A</v>
      </c>
      <c r="D46" s="23" t="str">
        <f>IFERROR(__xludf.DUMMYFUNCTION("GOOGLEFINANCE(A46,""closeyest"")"),"#N/A")</f>
        <v>#N/A</v>
      </c>
      <c r="E46" s="33"/>
      <c r="F46" s="25"/>
      <c r="G46" s="21">
        <f t="shared" si="2"/>
        <v>0</v>
      </c>
      <c r="H46" s="21" t="str">
        <f t="shared" si="3"/>
        <v>#N/A</v>
      </c>
      <c r="I46" s="26" t="str">
        <f t="shared" si="4"/>
        <v>#N/A</v>
      </c>
      <c r="J46" s="27" t="str">
        <f>IFERROR(__xludf.DUMMYFUNCTION("GOOGLEFINANCE(A46,""low52"")"),"#N/A")</f>
        <v>#N/A</v>
      </c>
      <c r="K46" s="28" t="str">
        <f>IFERROR(__xludf.DUMMYFUNCTION("GOOGLEFINANCE(A46,""HIGH52"")"),"#N/A")</f>
        <v>#N/A</v>
      </c>
      <c r="L46" s="29" t="str">
        <f>IFERROR(__xludf.DUMMYFUNCTION("GOOGLEFINANCE(A46,""eps"")
"),"#N/A")</f>
        <v>#N/A</v>
      </c>
      <c r="M46" s="29" t="str">
        <f t="shared" si="5"/>
        <v>#N/A</v>
      </c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1"/>
      <c r="AA46" s="31"/>
      <c r="AB46" s="31"/>
      <c r="AC46" s="31"/>
    </row>
    <row r="47" ht="15.75" customHeight="1">
      <c r="A47" s="32"/>
      <c r="B47" s="21" t="str">
        <f>IFERROR(__xludf.DUMMYFUNCTION("googlefinance(A47)"),"#N/A")</f>
        <v>#N/A</v>
      </c>
      <c r="C47" s="22" t="str">
        <f t="shared" si="1"/>
        <v>#N/A</v>
      </c>
      <c r="D47" s="23" t="str">
        <f>IFERROR(__xludf.DUMMYFUNCTION("GOOGLEFINANCE(A47,""closeyest"")"),"#N/A")</f>
        <v>#N/A</v>
      </c>
      <c r="E47" s="33"/>
      <c r="F47" s="25"/>
      <c r="G47" s="21">
        <f t="shared" si="2"/>
        <v>0</v>
      </c>
      <c r="H47" s="21" t="str">
        <f t="shared" si="3"/>
        <v>#N/A</v>
      </c>
      <c r="I47" s="26" t="str">
        <f t="shared" si="4"/>
        <v>#N/A</v>
      </c>
      <c r="J47" s="27" t="str">
        <f>IFERROR(__xludf.DUMMYFUNCTION("GOOGLEFINANCE(A47,""low52"")"),"#N/A")</f>
        <v>#N/A</v>
      </c>
      <c r="K47" s="28" t="str">
        <f>IFERROR(__xludf.DUMMYFUNCTION("GOOGLEFINANCE(A47,""HIGH52"")"),"#N/A")</f>
        <v>#N/A</v>
      </c>
      <c r="L47" s="29" t="str">
        <f>IFERROR(__xludf.DUMMYFUNCTION("GOOGLEFINANCE(A47,""eps"")
"),"#N/A")</f>
        <v>#N/A</v>
      </c>
      <c r="M47" s="29" t="str">
        <f t="shared" si="5"/>
        <v>#N/A</v>
      </c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1"/>
      <c r="AA47" s="31"/>
      <c r="AB47" s="31"/>
      <c r="AC47" s="31"/>
    </row>
    <row r="48" ht="15.75" customHeight="1">
      <c r="A48" s="32"/>
      <c r="B48" s="21" t="str">
        <f>IFERROR(__xludf.DUMMYFUNCTION("googlefinance(A48)"),"#N/A")</f>
        <v>#N/A</v>
      </c>
      <c r="C48" s="22" t="str">
        <f t="shared" si="1"/>
        <v>#N/A</v>
      </c>
      <c r="D48" s="23" t="str">
        <f>IFERROR(__xludf.DUMMYFUNCTION("GOOGLEFINANCE(A48,""closeyest"")"),"#N/A")</f>
        <v>#N/A</v>
      </c>
      <c r="E48" s="33"/>
      <c r="F48" s="25"/>
      <c r="G48" s="21">
        <f t="shared" si="2"/>
        <v>0</v>
      </c>
      <c r="H48" s="21" t="str">
        <f t="shared" si="3"/>
        <v>#N/A</v>
      </c>
      <c r="I48" s="26" t="str">
        <f t="shared" si="4"/>
        <v>#N/A</v>
      </c>
      <c r="J48" s="27" t="str">
        <f>IFERROR(__xludf.DUMMYFUNCTION("GOOGLEFINANCE(A48,""low52"")"),"#N/A")</f>
        <v>#N/A</v>
      </c>
      <c r="K48" s="28" t="str">
        <f>IFERROR(__xludf.DUMMYFUNCTION("GOOGLEFINANCE(A48,""HIGH52"")"),"#N/A")</f>
        <v>#N/A</v>
      </c>
      <c r="L48" s="29" t="str">
        <f>IFERROR(__xludf.DUMMYFUNCTION("GOOGLEFINANCE(A48,""eps"")
"),"#N/A")</f>
        <v>#N/A</v>
      </c>
      <c r="M48" s="29" t="str">
        <f t="shared" si="5"/>
        <v>#N/A</v>
      </c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1"/>
      <c r="AA48" s="31"/>
      <c r="AB48" s="31"/>
      <c r="AC48" s="31"/>
    </row>
    <row r="49" ht="15.75" customHeight="1">
      <c r="A49" s="32"/>
      <c r="B49" s="21" t="str">
        <f>IFERROR(__xludf.DUMMYFUNCTION("googlefinance(A49)"),"#N/A")</f>
        <v>#N/A</v>
      </c>
      <c r="C49" s="22" t="str">
        <f t="shared" si="1"/>
        <v>#N/A</v>
      </c>
      <c r="D49" s="23" t="str">
        <f>IFERROR(__xludf.DUMMYFUNCTION("GOOGLEFINANCE(A49,""closeyest"")"),"#N/A")</f>
        <v>#N/A</v>
      </c>
      <c r="E49" s="33"/>
      <c r="F49" s="25"/>
      <c r="G49" s="21">
        <f t="shared" si="2"/>
        <v>0</v>
      </c>
      <c r="H49" s="21" t="str">
        <f t="shared" si="3"/>
        <v>#N/A</v>
      </c>
      <c r="I49" s="26" t="str">
        <f t="shared" si="4"/>
        <v>#N/A</v>
      </c>
      <c r="J49" s="27" t="str">
        <f>IFERROR(__xludf.DUMMYFUNCTION("GOOGLEFINANCE(A49,""low52"")"),"#N/A")</f>
        <v>#N/A</v>
      </c>
      <c r="K49" s="28" t="str">
        <f>IFERROR(__xludf.DUMMYFUNCTION("GOOGLEFINANCE(A49,""HIGH52"")"),"#N/A")</f>
        <v>#N/A</v>
      </c>
      <c r="L49" s="29" t="str">
        <f>IFERROR(__xludf.DUMMYFUNCTION("GOOGLEFINANCE(A49,""eps"")
"),"#N/A")</f>
        <v>#N/A</v>
      </c>
      <c r="M49" s="29" t="str">
        <f t="shared" si="5"/>
        <v>#N/A</v>
      </c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1"/>
      <c r="AA49" s="31"/>
      <c r="AB49" s="31"/>
      <c r="AC49" s="31"/>
    </row>
    <row r="50" ht="15.75" customHeight="1">
      <c r="A50" s="32"/>
      <c r="B50" s="21" t="str">
        <f>IFERROR(__xludf.DUMMYFUNCTION("googlefinance(A50)"),"#N/A")</f>
        <v>#N/A</v>
      </c>
      <c r="C50" s="22" t="str">
        <f t="shared" si="1"/>
        <v>#N/A</v>
      </c>
      <c r="D50" s="23" t="str">
        <f>IFERROR(__xludf.DUMMYFUNCTION("GOOGLEFINANCE(A50,""closeyest"")"),"#N/A")</f>
        <v>#N/A</v>
      </c>
      <c r="E50" s="33"/>
      <c r="F50" s="25"/>
      <c r="G50" s="21">
        <f t="shared" si="2"/>
        <v>0</v>
      </c>
      <c r="H50" s="21" t="str">
        <f t="shared" si="3"/>
        <v>#N/A</v>
      </c>
      <c r="I50" s="26" t="str">
        <f t="shared" si="4"/>
        <v>#N/A</v>
      </c>
      <c r="J50" s="27" t="str">
        <f>IFERROR(__xludf.DUMMYFUNCTION("GOOGLEFINANCE(A50,""low52"")"),"#N/A")</f>
        <v>#N/A</v>
      </c>
      <c r="K50" s="28" t="str">
        <f>IFERROR(__xludf.DUMMYFUNCTION("GOOGLEFINANCE(A50,""HIGH52"")"),"#N/A")</f>
        <v>#N/A</v>
      </c>
      <c r="L50" s="29" t="str">
        <f>IFERROR(__xludf.DUMMYFUNCTION("GOOGLEFINANCE(A50,""eps"")
"),"#N/A")</f>
        <v>#N/A</v>
      </c>
      <c r="M50" s="29" t="str">
        <f t="shared" si="5"/>
        <v>#N/A</v>
      </c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1"/>
      <c r="AA50" s="31"/>
      <c r="AB50" s="31"/>
      <c r="AC50" s="31"/>
    </row>
    <row r="51" ht="15.75" customHeight="1">
      <c r="A51" s="32"/>
      <c r="B51" s="21" t="str">
        <f>IFERROR(__xludf.DUMMYFUNCTION("googlefinance(A51)"),"#N/A")</f>
        <v>#N/A</v>
      </c>
      <c r="C51" s="22" t="str">
        <f t="shared" si="1"/>
        <v>#N/A</v>
      </c>
      <c r="D51" s="23" t="str">
        <f>IFERROR(__xludf.DUMMYFUNCTION("GOOGLEFINANCE(A51,""closeyest"")"),"#N/A")</f>
        <v>#N/A</v>
      </c>
      <c r="E51" s="33"/>
      <c r="F51" s="25"/>
      <c r="G51" s="21">
        <f t="shared" si="2"/>
        <v>0</v>
      </c>
      <c r="H51" s="21" t="str">
        <f t="shared" si="3"/>
        <v>#N/A</v>
      </c>
      <c r="I51" s="26" t="str">
        <f t="shared" si="4"/>
        <v>#N/A</v>
      </c>
      <c r="J51" s="27" t="str">
        <f>IFERROR(__xludf.DUMMYFUNCTION("GOOGLEFINANCE(A51,""low52"")"),"#N/A")</f>
        <v>#N/A</v>
      </c>
      <c r="K51" s="28" t="str">
        <f>IFERROR(__xludf.DUMMYFUNCTION("GOOGLEFINANCE(A51,""HIGH52"")"),"#N/A")</f>
        <v>#N/A</v>
      </c>
      <c r="L51" s="29" t="str">
        <f>IFERROR(__xludf.DUMMYFUNCTION("GOOGLEFINANCE(A51,""eps"")
"),"#N/A")</f>
        <v>#N/A</v>
      </c>
      <c r="M51" s="29" t="str">
        <f t="shared" si="5"/>
        <v>#N/A</v>
      </c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1"/>
      <c r="AA51" s="31"/>
      <c r="AB51" s="31"/>
      <c r="AC51" s="31"/>
    </row>
    <row r="52" ht="15.75" customHeight="1">
      <c r="A52" s="32"/>
      <c r="B52" s="21" t="str">
        <f>IFERROR(__xludf.DUMMYFUNCTION("googlefinance(A52)"),"#N/A")</f>
        <v>#N/A</v>
      </c>
      <c r="C52" s="22" t="str">
        <f t="shared" si="1"/>
        <v>#N/A</v>
      </c>
      <c r="D52" s="23" t="str">
        <f>IFERROR(__xludf.DUMMYFUNCTION("GOOGLEFINANCE(A52,""closeyest"")"),"#N/A")</f>
        <v>#N/A</v>
      </c>
      <c r="E52" s="33"/>
      <c r="F52" s="25"/>
      <c r="G52" s="21">
        <f t="shared" si="2"/>
        <v>0</v>
      </c>
      <c r="H52" s="21" t="str">
        <f t="shared" si="3"/>
        <v>#N/A</v>
      </c>
      <c r="I52" s="26" t="str">
        <f t="shared" si="4"/>
        <v>#N/A</v>
      </c>
      <c r="J52" s="27" t="str">
        <f>IFERROR(__xludf.DUMMYFUNCTION("GOOGLEFINANCE(A52,""low52"")"),"#N/A")</f>
        <v>#N/A</v>
      </c>
      <c r="K52" s="28" t="str">
        <f>IFERROR(__xludf.DUMMYFUNCTION("GOOGLEFINANCE(A52,""HIGH52"")"),"#N/A")</f>
        <v>#N/A</v>
      </c>
      <c r="L52" s="29" t="str">
        <f>IFERROR(__xludf.DUMMYFUNCTION("GOOGLEFINANCE(A52,""eps"")
"),"#N/A")</f>
        <v>#N/A</v>
      </c>
      <c r="M52" s="29" t="str">
        <f t="shared" si="5"/>
        <v>#N/A</v>
      </c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1"/>
      <c r="AA52" s="31"/>
      <c r="AB52" s="31"/>
      <c r="AC52" s="31"/>
    </row>
    <row r="53" ht="15.75" customHeight="1">
      <c r="A53" s="32"/>
      <c r="B53" s="21" t="str">
        <f>IFERROR(__xludf.DUMMYFUNCTION("googlefinance(A53)"),"#N/A")</f>
        <v>#N/A</v>
      </c>
      <c r="C53" s="22" t="str">
        <f t="shared" si="1"/>
        <v>#N/A</v>
      </c>
      <c r="D53" s="23" t="str">
        <f>IFERROR(__xludf.DUMMYFUNCTION("GOOGLEFINANCE(A53,""closeyest"")"),"#N/A")</f>
        <v>#N/A</v>
      </c>
      <c r="E53" s="33"/>
      <c r="F53" s="25"/>
      <c r="G53" s="21">
        <f t="shared" si="2"/>
        <v>0</v>
      </c>
      <c r="H53" s="21" t="str">
        <f t="shared" si="3"/>
        <v>#N/A</v>
      </c>
      <c r="I53" s="26" t="str">
        <f t="shared" si="4"/>
        <v>#N/A</v>
      </c>
      <c r="J53" s="27" t="str">
        <f>IFERROR(__xludf.DUMMYFUNCTION("GOOGLEFINANCE(A53,""low52"")"),"#N/A")</f>
        <v>#N/A</v>
      </c>
      <c r="K53" s="28" t="str">
        <f>IFERROR(__xludf.DUMMYFUNCTION("GOOGLEFINANCE(A53,""HIGH52"")"),"#N/A")</f>
        <v>#N/A</v>
      </c>
      <c r="L53" s="29" t="str">
        <f>IFERROR(__xludf.DUMMYFUNCTION("GOOGLEFINANCE(A53,""eps"")
"),"#N/A")</f>
        <v>#N/A</v>
      </c>
      <c r="M53" s="29" t="str">
        <f t="shared" si="5"/>
        <v>#N/A</v>
      </c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1"/>
      <c r="AA53" s="31"/>
      <c r="AB53" s="31"/>
      <c r="AC53" s="31"/>
    </row>
    <row r="54" ht="15.75" customHeight="1">
      <c r="A54" s="32"/>
      <c r="B54" s="21" t="str">
        <f>IFERROR(__xludf.DUMMYFUNCTION("googlefinance(A54)"),"#N/A")</f>
        <v>#N/A</v>
      </c>
      <c r="C54" s="22" t="str">
        <f t="shared" si="1"/>
        <v>#N/A</v>
      </c>
      <c r="D54" s="23" t="str">
        <f>IFERROR(__xludf.DUMMYFUNCTION("GOOGLEFINANCE(A54,""closeyest"")"),"#N/A")</f>
        <v>#N/A</v>
      </c>
      <c r="E54" s="33"/>
      <c r="F54" s="25"/>
      <c r="G54" s="21">
        <f t="shared" si="2"/>
        <v>0</v>
      </c>
      <c r="H54" s="21" t="str">
        <f t="shared" si="3"/>
        <v>#N/A</v>
      </c>
      <c r="I54" s="26" t="str">
        <f t="shared" si="4"/>
        <v>#N/A</v>
      </c>
      <c r="J54" s="27" t="str">
        <f>IFERROR(__xludf.DUMMYFUNCTION("GOOGLEFINANCE(A54,""low52"")"),"#N/A")</f>
        <v>#N/A</v>
      </c>
      <c r="K54" s="28" t="str">
        <f>IFERROR(__xludf.DUMMYFUNCTION("GOOGLEFINANCE(A54,""HIGH52"")"),"#N/A")</f>
        <v>#N/A</v>
      </c>
      <c r="L54" s="29" t="str">
        <f>IFERROR(__xludf.DUMMYFUNCTION("GOOGLEFINANCE(A54,""eps"")
"),"#N/A")</f>
        <v>#N/A</v>
      </c>
      <c r="M54" s="29" t="str">
        <f t="shared" si="5"/>
        <v>#N/A</v>
      </c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1"/>
      <c r="AA54" s="31"/>
      <c r="AB54" s="31"/>
      <c r="AC54" s="31"/>
    </row>
    <row r="55" ht="15.75" customHeight="1">
      <c r="A55" s="32"/>
      <c r="B55" s="21" t="str">
        <f>IFERROR(__xludf.DUMMYFUNCTION("googlefinance(A55)"),"#N/A")</f>
        <v>#N/A</v>
      </c>
      <c r="C55" s="22" t="str">
        <f t="shared" si="1"/>
        <v>#N/A</v>
      </c>
      <c r="D55" s="23" t="str">
        <f>IFERROR(__xludf.DUMMYFUNCTION("GOOGLEFINANCE(A55,""closeyest"")"),"#N/A")</f>
        <v>#N/A</v>
      </c>
      <c r="E55" s="33"/>
      <c r="F55" s="25"/>
      <c r="G55" s="21">
        <f t="shared" si="2"/>
        <v>0</v>
      </c>
      <c r="H55" s="21" t="str">
        <f t="shared" si="3"/>
        <v>#N/A</v>
      </c>
      <c r="I55" s="26" t="str">
        <f t="shared" si="4"/>
        <v>#N/A</v>
      </c>
      <c r="J55" s="27" t="str">
        <f>IFERROR(__xludf.DUMMYFUNCTION("GOOGLEFINANCE(A55,""low52"")"),"#N/A")</f>
        <v>#N/A</v>
      </c>
      <c r="K55" s="28" t="str">
        <f>IFERROR(__xludf.DUMMYFUNCTION("GOOGLEFINANCE(A55,""HIGH52"")"),"#N/A")</f>
        <v>#N/A</v>
      </c>
      <c r="L55" s="29" t="str">
        <f>IFERROR(__xludf.DUMMYFUNCTION("GOOGLEFINANCE(A55,""eps"")
"),"#N/A")</f>
        <v>#N/A</v>
      </c>
      <c r="M55" s="29" t="str">
        <f t="shared" si="5"/>
        <v>#N/A</v>
      </c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1"/>
      <c r="AA55" s="31"/>
      <c r="AB55" s="31"/>
      <c r="AC55" s="31"/>
    </row>
    <row r="56" ht="15.75" customHeight="1">
      <c r="A56" s="32"/>
      <c r="B56" s="21" t="str">
        <f>IFERROR(__xludf.DUMMYFUNCTION("googlefinance(A56)"),"#N/A")</f>
        <v>#N/A</v>
      </c>
      <c r="C56" s="22" t="str">
        <f t="shared" si="1"/>
        <v>#N/A</v>
      </c>
      <c r="D56" s="23" t="str">
        <f>IFERROR(__xludf.DUMMYFUNCTION("GOOGLEFINANCE(A56,""closeyest"")"),"#N/A")</f>
        <v>#N/A</v>
      </c>
      <c r="E56" s="33"/>
      <c r="F56" s="25"/>
      <c r="G56" s="21">
        <f t="shared" si="2"/>
        <v>0</v>
      </c>
      <c r="H56" s="21" t="str">
        <f t="shared" si="3"/>
        <v>#N/A</v>
      </c>
      <c r="I56" s="26" t="str">
        <f t="shared" si="4"/>
        <v>#N/A</v>
      </c>
      <c r="J56" s="27" t="str">
        <f>IFERROR(__xludf.DUMMYFUNCTION("GOOGLEFINANCE(A56,""low52"")"),"#N/A")</f>
        <v>#N/A</v>
      </c>
      <c r="K56" s="28" t="str">
        <f>IFERROR(__xludf.DUMMYFUNCTION("GOOGLEFINANCE(A56,""HIGH52"")"),"#N/A")</f>
        <v>#N/A</v>
      </c>
      <c r="L56" s="29" t="str">
        <f>IFERROR(__xludf.DUMMYFUNCTION("GOOGLEFINANCE(A56,""eps"")
"),"#N/A")</f>
        <v>#N/A</v>
      </c>
      <c r="M56" s="29" t="str">
        <f t="shared" si="5"/>
        <v>#N/A</v>
      </c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1"/>
      <c r="AA56" s="31"/>
      <c r="AB56" s="31"/>
      <c r="AC56" s="31"/>
    </row>
    <row r="57" ht="15.75" customHeight="1">
      <c r="A57" s="32"/>
      <c r="B57" s="21" t="str">
        <f>IFERROR(__xludf.DUMMYFUNCTION("googlefinance(A57)"),"#N/A")</f>
        <v>#N/A</v>
      </c>
      <c r="C57" s="22" t="str">
        <f t="shared" si="1"/>
        <v>#N/A</v>
      </c>
      <c r="D57" s="23" t="str">
        <f>IFERROR(__xludf.DUMMYFUNCTION("GOOGLEFINANCE(A57,""closeyest"")"),"#N/A")</f>
        <v>#N/A</v>
      </c>
      <c r="E57" s="33"/>
      <c r="F57" s="25"/>
      <c r="G57" s="21">
        <f t="shared" si="2"/>
        <v>0</v>
      </c>
      <c r="H57" s="21" t="str">
        <f t="shared" si="3"/>
        <v>#N/A</v>
      </c>
      <c r="I57" s="26" t="str">
        <f t="shared" si="4"/>
        <v>#N/A</v>
      </c>
      <c r="J57" s="27" t="str">
        <f>IFERROR(__xludf.DUMMYFUNCTION("GOOGLEFINANCE(A57,""low52"")"),"#N/A")</f>
        <v>#N/A</v>
      </c>
      <c r="K57" s="28" t="str">
        <f>IFERROR(__xludf.DUMMYFUNCTION("GOOGLEFINANCE(A57,""HIGH52"")"),"#N/A")</f>
        <v>#N/A</v>
      </c>
      <c r="L57" s="29" t="str">
        <f>IFERROR(__xludf.DUMMYFUNCTION("GOOGLEFINANCE(A57,""eps"")
"),"#N/A")</f>
        <v>#N/A</v>
      </c>
      <c r="M57" s="29" t="str">
        <f t="shared" si="5"/>
        <v>#N/A</v>
      </c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1"/>
      <c r="AA57" s="31"/>
      <c r="AB57" s="31"/>
      <c r="AC57" s="31"/>
    </row>
    <row r="58" ht="15.75" customHeight="1">
      <c r="A58" s="32"/>
      <c r="B58" s="21" t="str">
        <f>IFERROR(__xludf.DUMMYFUNCTION("googlefinance(A58)"),"#N/A")</f>
        <v>#N/A</v>
      </c>
      <c r="C58" s="22" t="str">
        <f t="shared" si="1"/>
        <v>#N/A</v>
      </c>
      <c r="D58" s="23" t="str">
        <f>IFERROR(__xludf.DUMMYFUNCTION("GOOGLEFINANCE(A58,""closeyest"")"),"#N/A")</f>
        <v>#N/A</v>
      </c>
      <c r="E58" s="33"/>
      <c r="F58" s="25"/>
      <c r="G58" s="21">
        <f t="shared" si="2"/>
        <v>0</v>
      </c>
      <c r="H58" s="21" t="str">
        <f t="shared" si="3"/>
        <v>#N/A</v>
      </c>
      <c r="I58" s="26" t="str">
        <f t="shared" si="4"/>
        <v>#N/A</v>
      </c>
      <c r="J58" s="27" t="str">
        <f>IFERROR(__xludf.DUMMYFUNCTION("GOOGLEFINANCE(A58,""low52"")"),"#N/A")</f>
        <v>#N/A</v>
      </c>
      <c r="K58" s="28" t="str">
        <f>IFERROR(__xludf.DUMMYFUNCTION("GOOGLEFINANCE(A58,""HIGH52"")"),"#N/A")</f>
        <v>#N/A</v>
      </c>
      <c r="L58" s="29" t="str">
        <f>IFERROR(__xludf.DUMMYFUNCTION("GOOGLEFINANCE(A58,""eps"")
"),"#N/A")</f>
        <v>#N/A</v>
      </c>
      <c r="M58" s="29" t="str">
        <f t="shared" si="5"/>
        <v>#N/A</v>
      </c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1"/>
      <c r="AA58" s="31"/>
      <c r="AB58" s="31"/>
      <c r="AC58" s="31"/>
    </row>
    <row r="59" ht="15.75" customHeight="1">
      <c r="A59" s="32"/>
      <c r="B59" s="21" t="str">
        <f>IFERROR(__xludf.DUMMYFUNCTION("googlefinance(A59)"),"#N/A")</f>
        <v>#N/A</v>
      </c>
      <c r="C59" s="22" t="str">
        <f t="shared" si="1"/>
        <v>#N/A</v>
      </c>
      <c r="D59" s="23" t="str">
        <f>IFERROR(__xludf.DUMMYFUNCTION("GOOGLEFINANCE(A59,""closeyest"")"),"#N/A")</f>
        <v>#N/A</v>
      </c>
      <c r="E59" s="33"/>
      <c r="F59" s="25"/>
      <c r="G59" s="21">
        <f t="shared" si="2"/>
        <v>0</v>
      </c>
      <c r="H59" s="21" t="str">
        <f t="shared" si="3"/>
        <v>#N/A</v>
      </c>
      <c r="I59" s="26" t="str">
        <f t="shared" si="4"/>
        <v>#N/A</v>
      </c>
      <c r="J59" s="27" t="str">
        <f>IFERROR(__xludf.DUMMYFUNCTION("GOOGLEFINANCE(A59,""low52"")"),"#N/A")</f>
        <v>#N/A</v>
      </c>
      <c r="K59" s="28" t="str">
        <f>IFERROR(__xludf.DUMMYFUNCTION("GOOGLEFINANCE(A59,""HIGH52"")"),"#N/A")</f>
        <v>#N/A</v>
      </c>
      <c r="L59" s="29" t="str">
        <f>IFERROR(__xludf.DUMMYFUNCTION("GOOGLEFINANCE(A59,""eps"")
"),"#N/A")</f>
        <v>#N/A</v>
      </c>
      <c r="M59" s="29" t="str">
        <f t="shared" si="5"/>
        <v>#N/A</v>
      </c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1"/>
      <c r="AA59" s="31"/>
      <c r="AB59" s="31"/>
      <c r="AC59" s="31"/>
    </row>
    <row r="60" ht="15.75" customHeight="1">
      <c r="A60" s="32"/>
      <c r="B60" s="21" t="str">
        <f>IFERROR(__xludf.DUMMYFUNCTION("googlefinance(A60)"),"#N/A")</f>
        <v>#N/A</v>
      </c>
      <c r="C60" s="22" t="str">
        <f t="shared" si="1"/>
        <v>#N/A</v>
      </c>
      <c r="D60" s="23" t="str">
        <f>IFERROR(__xludf.DUMMYFUNCTION("GOOGLEFINANCE(A60,""closeyest"")"),"#N/A")</f>
        <v>#N/A</v>
      </c>
      <c r="E60" s="33"/>
      <c r="F60" s="25"/>
      <c r="G60" s="21">
        <f t="shared" si="2"/>
        <v>0</v>
      </c>
      <c r="H60" s="21" t="str">
        <f t="shared" si="3"/>
        <v>#N/A</v>
      </c>
      <c r="I60" s="26" t="str">
        <f t="shared" si="4"/>
        <v>#N/A</v>
      </c>
      <c r="J60" s="27" t="str">
        <f>IFERROR(__xludf.DUMMYFUNCTION("GOOGLEFINANCE(A60,""low52"")"),"#N/A")</f>
        <v>#N/A</v>
      </c>
      <c r="K60" s="28" t="str">
        <f>IFERROR(__xludf.DUMMYFUNCTION("GOOGLEFINANCE(A60,""HIGH52"")"),"#N/A")</f>
        <v>#N/A</v>
      </c>
      <c r="L60" s="29" t="str">
        <f>IFERROR(__xludf.DUMMYFUNCTION("GOOGLEFINANCE(A60,""eps"")
"),"#N/A")</f>
        <v>#N/A</v>
      </c>
      <c r="M60" s="29" t="str">
        <f t="shared" si="5"/>
        <v>#N/A</v>
      </c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1"/>
      <c r="AA60" s="31"/>
      <c r="AB60" s="31"/>
      <c r="AC60" s="31"/>
    </row>
    <row r="61" ht="15.75" customHeight="1">
      <c r="A61" s="32"/>
      <c r="B61" s="21" t="str">
        <f>IFERROR(__xludf.DUMMYFUNCTION("googlefinance(A61)"),"#N/A")</f>
        <v>#N/A</v>
      </c>
      <c r="C61" s="22" t="str">
        <f t="shared" si="1"/>
        <v>#N/A</v>
      </c>
      <c r="D61" s="23" t="str">
        <f>IFERROR(__xludf.DUMMYFUNCTION("GOOGLEFINANCE(A61,""closeyest"")"),"#N/A")</f>
        <v>#N/A</v>
      </c>
      <c r="E61" s="33"/>
      <c r="F61" s="25"/>
      <c r="G61" s="21">
        <f t="shared" si="2"/>
        <v>0</v>
      </c>
      <c r="H61" s="21" t="str">
        <f t="shared" si="3"/>
        <v>#N/A</v>
      </c>
      <c r="I61" s="26" t="str">
        <f t="shared" si="4"/>
        <v>#N/A</v>
      </c>
      <c r="J61" s="27" t="str">
        <f>IFERROR(__xludf.DUMMYFUNCTION("GOOGLEFINANCE(A61,""low52"")"),"#N/A")</f>
        <v>#N/A</v>
      </c>
      <c r="K61" s="28" t="str">
        <f>IFERROR(__xludf.DUMMYFUNCTION("GOOGLEFINANCE(A61,""HIGH52"")"),"#N/A")</f>
        <v>#N/A</v>
      </c>
      <c r="L61" s="29" t="str">
        <f>IFERROR(__xludf.DUMMYFUNCTION("GOOGLEFINANCE(A61,""eps"")
"),"#N/A")</f>
        <v>#N/A</v>
      </c>
      <c r="M61" s="29" t="str">
        <f t="shared" si="5"/>
        <v>#N/A</v>
      </c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1"/>
      <c r="AA61" s="31"/>
      <c r="AB61" s="31"/>
      <c r="AC61" s="31"/>
    </row>
    <row r="62" ht="15.75" customHeight="1">
      <c r="A62" s="32"/>
      <c r="B62" s="21" t="str">
        <f>IFERROR(__xludf.DUMMYFUNCTION("googlefinance(A62)"),"#N/A")</f>
        <v>#N/A</v>
      </c>
      <c r="C62" s="22" t="str">
        <f t="shared" si="1"/>
        <v>#N/A</v>
      </c>
      <c r="D62" s="23" t="str">
        <f>IFERROR(__xludf.DUMMYFUNCTION("GOOGLEFINANCE(A62,""closeyest"")"),"#N/A")</f>
        <v>#N/A</v>
      </c>
      <c r="E62" s="33"/>
      <c r="F62" s="25"/>
      <c r="G62" s="21">
        <f t="shared" si="2"/>
        <v>0</v>
      </c>
      <c r="H62" s="21" t="str">
        <f t="shared" si="3"/>
        <v>#N/A</v>
      </c>
      <c r="I62" s="26" t="str">
        <f t="shared" si="4"/>
        <v>#N/A</v>
      </c>
      <c r="J62" s="27" t="str">
        <f>IFERROR(__xludf.DUMMYFUNCTION("GOOGLEFINANCE(A62,""low52"")"),"#N/A")</f>
        <v>#N/A</v>
      </c>
      <c r="K62" s="28" t="str">
        <f>IFERROR(__xludf.DUMMYFUNCTION("GOOGLEFINANCE(A62,""HIGH52"")"),"#N/A")</f>
        <v>#N/A</v>
      </c>
      <c r="L62" s="29" t="str">
        <f>IFERROR(__xludf.DUMMYFUNCTION("GOOGLEFINANCE(A62,""eps"")
"),"#N/A")</f>
        <v>#N/A</v>
      </c>
      <c r="M62" s="29" t="str">
        <f t="shared" si="5"/>
        <v>#N/A</v>
      </c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1"/>
      <c r="AA62" s="31"/>
      <c r="AB62" s="31"/>
      <c r="AC62" s="31"/>
    </row>
    <row r="63" ht="15.75" customHeight="1">
      <c r="A63" s="32"/>
      <c r="B63" s="21" t="str">
        <f>IFERROR(__xludf.DUMMYFUNCTION("googlefinance(A63)"),"#N/A")</f>
        <v>#N/A</v>
      </c>
      <c r="C63" s="22" t="str">
        <f t="shared" si="1"/>
        <v>#N/A</v>
      </c>
      <c r="D63" s="23" t="str">
        <f>IFERROR(__xludf.DUMMYFUNCTION("GOOGLEFINANCE(A63,""closeyest"")"),"#N/A")</f>
        <v>#N/A</v>
      </c>
      <c r="E63" s="33"/>
      <c r="F63" s="25"/>
      <c r="G63" s="21">
        <f t="shared" si="2"/>
        <v>0</v>
      </c>
      <c r="H63" s="21" t="str">
        <f t="shared" si="3"/>
        <v>#N/A</v>
      </c>
      <c r="I63" s="26" t="str">
        <f t="shared" si="4"/>
        <v>#N/A</v>
      </c>
      <c r="J63" s="27" t="str">
        <f>IFERROR(__xludf.DUMMYFUNCTION("GOOGLEFINANCE(A63,""low52"")"),"#N/A")</f>
        <v>#N/A</v>
      </c>
      <c r="K63" s="28" t="str">
        <f>IFERROR(__xludf.DUMMYFUNCTION("GOOGLEFINANCE(A63,""HIGH52"")"),"#N/A")</f>
        <v>#N/A</v>
      </c>
      <c r="L63" s="29" t="str">
        <f>IFERROR(__xludf.DUMMYFUNCTION("GOOGLEFINANCE(A63,""eps"")
"),"#N/A")</f>
        <v>#N/A</v>
      </c>
      <c r="M63" s="29" t="str">
        <f t="shared" si="5"/>
        <v>#N/A</v>
      </c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1"/>
      <c r="AA63" s="31"/>
      <c r="AB63" s="31"/>
      <c r="AC63" s="31"/>
    </row>
    <row r="64" ht="15.75" customHeight="1">
      <c r="A64" s="32"/>
      <c r="B64" s="21" t="str">
        <f>IFERROR(__xludf.DUMMYFUNCTION("googlefinance(A64)"),"#N/A")</f>
        <v>#N/A</v>
      </c>
      <c r="C64" s="22" t="str">
        <f t="shared" si="1"/>
        <v>#N/A</v>
      </c>
      <c r="D64" s="23" t="str">
        <f>IFERROR(__xludf.DUMMYFUNCTION("GOOGLEFINANCE(A64,""closeyest"")"),"#N/A")</f>
        <v>#N/A</v>
      </c>
      <c r="E64" s="33"/>
      <c r="F64" s="25"/>
      <c r="G64" s="21">
        <f t="shared" si="2"/>
        <v>0</v>
      </c>
      <c r="H64" s="21" t="str">
        <f t="shared" si="3"/>
        <v>#N/A</v>
      </c>
      <c r="I64" s="26" t="str">
        <f t="shared" si="4"/>
        <v>#N/A</v>
      </c>
      <c r="J64" s="27" t="str">
        <f>IFERROR(__xludf.DUMMYFUNCTION("GOOGLEFINANCE(A64,""low52"")"),"#N/A")</f>
        <v>#N/A</v>
      </c>
      <c r="K64" s="28" t="str">
        <f>IFERROR(__xludf.DUMMYFUNCTION("GOOGLEFINANCE(A64,""HIGH52"")"),"#N/A")</f>
        <v>#N/A</v>
      </c>
      <c r="L64" s="29" t="str">
        <f>IFERROR(__xludf.DUMMYFUNCTION("GOOGLEFINANCE(A64,""eps"")
"),"#N/A")</f>
        <v>#N/A</v>
      </c>
      <c r="M64" s="29" t="str">
        <f t="shared" si="5"/>
        <v>#N/A</v>
      </c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1"/>
      <c r="AA64" s="31"/>
      <c r="AB64" s="31"/>
      <c r="AC64" s="31"/>
    </row>
    <row r="65" ht="15.75" customHeight="1">
      <c r="A65" s="32"/>
      <c r="B65" s="21" t="str">
        <f>IFERROR(__xludf.DUMMYFUNCTION("googlefinance(A65)"),"#N/A")</f>
        <v>#N/A</v>
      </c>
      <c r="C65" s="22" t="str">
        <f t="shared" si="1"/>
        <v>#N/A</v>
      </c>
      <c r="D65" s="23" t="str">
        <f>IFERROR(__xludf.DUMMYFUNCTION("GOOGLEFINANCE(A65,""closeyest"")"),"#N/A")</f>
        <v>#N/A</v>
      </c>
      <c r="E65" s="33"/>
      <c r="F65" s="25"/>
      <c r="G65" s="21">
        <f t="shared" si="2"/>
        <v>0</v>
      </c>
      <c r="H65" s="21" t="str">
        <f t="shared" si="3"/>
        <v>#N/A</v>
      </c>
      <c r="I65" s="26" t="str">
        <f t="shared" si="4"/>
        <v>#N/A</v>
      </c>
      <c r="J65" s="27" t="str">
        <f>IFERROR(__xludf.DUMMYFUNCTION("GOOGLEFINANCE(A65,""low52"")"),"#N/A")</f>
        <v>#N/A</v>
      </c>
      <c r="K65" s="28" t="str">
        <f>IFERROR(__xludf.DUMMYFUNCTION("GOOGLEFINANCE(A65,""HIGH52"")"),"#N/A")</f>
        <v>#N/A</v>
      </c>
      <c r="L65" s="29" t="str">
        <f>IFERROR(__xludf.DUMMYFUNCTION("GOOGLEFINANCE(A65,""eps"")
"),"#N/A")</f>
        <v>#N/A</v>
      </c>
      <c r="M65" s="29" t="str">
        <f t="shared" si="5"/>
        <v>#N/A</v>
      </c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1"/>
      <c r="AA65" s="31"/>
      <c r="AB65" s="31"/>
      <c r="AC65" s="31"/>
    </row>
    <row r="66" ht="15.75" customHeight="1">
      <c r="A66" s="32"/>
      <c r="B66" s="21" t="str">
        <f>IFERROR(__xludf.DUMMYFUNCTION("googlefinance(A66)"),"#N/A")</f>
        <v>#N/A</v>
      </c>
      <c r="C66" s="22" t="str">
        <f t="shared" si="1"/>
        <v>#N/A</v>
      </c>
      <c r="D66" s="23" t="str">
        <f>IFERROR(__xludf.DUMMYFUNCTION("GOOGLEFINANCE(A66,""closeyest"")"),"#N/A")</f>
        <v>#N/A</v>
      </c>
      <c r="E66" s="33"/>
      <c r="F66" s="25"/>
      <c r="G66" s="21">
        <f t="shared" si="2"/>
        <v>0</v>
      </c>
      <c r="H66" s="21" t="str">
        <f t="shared" si="3"/>
        <v>#N/A</v>
      </c>
      <c r="I66" s="26" t="str">
        <f t="shared" si="4"/>
        <v>#N/A</v>
      </c>
      <c r="J66" s="27" t="str">
        <f>IFERROR(__xludf.DUMMYFUNCTION("GOOGLEFINANCE(A66,""low52"")"),"#N/A")</f>
        <v>#N/A</v>
      </c>
      <c r="K66" s="28" t="str">
        <f>IFERROR(__xludf.DUMMYFUNCTION("GOOGLEFINANCE(A66,""HIGH52"")"),"#N/A")</f>
        <v>#N/A</v>
      </c>
      <c r="L66" s="29" t="str">
        <f>IFERROR(__xludf.DUMMYFUNCTION("GOOGLEFINANCE(A66,""eps"")
"),"#N/A")</f>
        <v>#N/A</v>
      </c>
      <c r="M66" s="29" t="str">
        <f t="shared" si="5"/>
        <v>#N/A</v>
      </c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1"/>
      <c r="AA66" s="31"/>
      <c r="AB66" s="31"/>
      <c r="AC66" s="31"/>
    </row>
    <row r="67" ht="15.75" customHeight="1">
      <c r="A67" s="32"/>
      <c r="B67" s="21" t="str">
        <f>IFERROR(__xludf.DUMMYFUNCTION("googlefinance(A67)"),"#N/A")</f>
        <v>#N/A</v>
      </c>
      <c r="C67" s="22" t="str">
        <f t="shared" si="1"/>
        <v>#N/A</v>
      </c>
      <c r="D67" s="23" t="str">
        <f>IFERROR(__xludf.DUMMYFUNCTION("GOOGLEFINANCE(A67,""closeyest"")"),"#N/A")</f>
        <v>#N/A</v>
      </c>
      <c r="E67" s="33"/>
      <c r="F67" s="25"/>
      <c r="G67" s="21">
        <f t="shared" si="2"/>
        <v>0</v>
      </c>
      <c r="H67" s="21" t="str">
        <f t="shared" si="3"/>
        <v>#N/A</v>
      </c>
      <c r="I67" s="26" t="str">
        <f t="shared" si="4"/>
        <v>#N/A</v>
      </c>
      <c r="J67" s="27" t="str">
        <f>IFERROR(__xludf.DUMMYFUNCTION("GOOGLEFINANCE(A67,""low52"")"),"#N/A")</f>
        <v>#N/A</v>
      </c>
      <c r="K67" s="28" t="str">
        <f>IFERROR(__xludf.DUMMYFUNCTION("GOOGLEFINANCE(A67,""HIGH52"")"),"#N/A")</f>
        <v>#N/A</v>
      </c>
      <c r="L67" s="29" t="str">
        <f>IFERROR(__xludf.DUMMYFUNCTION("GOOGLEFINANCE(A67,""eps"")
"),"#N/A")</f>
        <v>#N/A</v>
      </c>
      <c r="M67" s="29" t="str">
        <f t="shared" si="5"/>
        <v>#N/A</v>
      </c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1"/>
      <c r="AA67" s="31"/>
      <c r="AB67" s="31"/>
      <c r="AC67" s="31"/>
    </row>
    <row r="68" ht="15.75" customHeight="1">
      <c r="A68" s="32"/>
      <c r="B68" s="21" t="str">
        <f>IFERROR(__xludf.DUMMYFUNCTION("googlefinance(A68)"),"#N/A")</f>
        <v>#N/A</v>
      </c>
      <c r="C68" s="22" t="str">
        <f t="shared" si="1"/>
        <v>#N/A</v>
      </c>
      <c r="D68" s="23" t="str">
        <f>IFERROR(__xludf.DUMMYFUNCTION("GOOGLEFINANCE(A68,""closeyest"")"),"#N/A")</f>
        <v>#N/A</v>
      </c>
      <c r="E68" s="33"/>
      <c r="F68" s="25"/>
      <c r="G68" s="21">
        <f t="shared" si="2"/>
        <v>0</v>
      </c>
      <c r="H68" s="21" t="str">
        <f t="shared" si="3"/>
        <v>#N/A</v>
      </c>
      <c r="I68" s="26" t="str">
        <f t="shared" si="4"/>
        <v>#N/A</v>
      </c>
      <c r="J68" s="27" t="str">
        <f>IFERROR(__xludf.DUMMYFUNCTION("GOOGLEFINANCE(A68,""low52"")"),"#N/A")</f>
        <v>#N/A</v>
      </c>
      <c r="K68" s="28" t="str">
        <f>IFERROR(__xludf.DUMMYFUNCTION("GOOGLEFINANCE(A68,""HIGH52"")"),"#N/A")</f>
        <v>#N/A</v>
      </c>
      <c r="L68" s="29" t="str">
        <f>IFERROR(__xludf.DUMMYFUNCTION("GOOGLEFINANCE(A68,""eps"")
"),"#N/A")</f>
        <v>#N/A</v>
      </c>
      <c r="M68" s="29" t="str">
        <f t="shared" si="5"/>
        <v>#N/A</v>
      </c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1"/>
      <c r="AA68" s="31"/>
      <c r="AB68" s="31"/>
      <c r="AC68" s="31"/>
    </row>
    <row r="69" ht="15.75" customHeight="1">
      <c r="A69" s="32"/>
      <c r="B69" s="21" t="str">
        <f>IFERROR(__xludf.DUMMYFUNCTION("googlefinance(A69)"),"#N/A")</f>
        <v>#N/A</v>
      </c>
      <c r="C69" s="22" t="str">
        <f t="shared" si="1"/>
        <v>#N/A</v>
      </c>
      <c r="D69" s="23" t="str">
        <f>IFERROR(__xludf.DUMMYFUNCTION("GOOGLEFINANCE(A69,""closeyest"")"),"#N/A")</f>
        <v>#N/A</v>
      </c>
      <c r="E69" s="33"/>
      <c r="F69" s="25"/>
      <c r="G69" s="21">
        <f t="shared" si="2"/>
        <v>0</v>
      </c>
      <c r="H69" s="21" t="str">
        <f t="shared" si="3"/>
        <v>#N/A</v>
      </c>
      <c r="I69" s="26" t="str">
        <f t="shared" si="4"/>
        <v>#N/A</v>
      </c>
      <c r="J69" s="27" t="str">
        <f>IFERROR(__xludf.DUMMYFUNCTION("GOOGLEFINANCE(A69,""low52"")"),"#N/A")</f>
        <v>#N/A</v>
      </c>
      <c r="K69" s="28" t="str">
        <f>IFERROR(__xludf.DUMMYFUNCTION("GOOGLEFINANCE(A69,""HIGH52"")"),"#N/A")</f>
        <v>#N/A</v>
      </c>
      <c r="L69" s="29" t="str">
        <f>IFERROR(__xludf.DUMMYFUNCTION("GOOGLEFINANCE(A69,""eps"")
"),"#N/A")</f>
        <v>#N/A</v>
      </c>
      <c r="M69" s="29" t="str">
        <f t="shared" si="5"/>
        <v>#N/A</v>
      </c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1"/>
      <c r="AA69" s="31"/>
      <c r="AB69" s="31"/>
      <c r="AC69" s="31"/>
    </row>
    <row r="70" ht="15.75" customHeight="1">
      <c r="A70" s="32"/>
      <c r="B70" s="21" t="str">
        <f>IFERROR(__xludf.DUMMYFUNCTION("googlefinance(A70)"),"#N/A")</f>
        <v>#N/A</v>
      </c>
      <c r="C70" s="22" t="str">
        <f t="shared" si="1"/>
        <v>#N/A</v>
      </c>
      <c r="D70" s="23" t="str">
        <f>IFERROR(__xludf.DUMMYFUNCTION("GOOGLEFINANCE(A70,""closeyest"")"),"#N/A")</f>
        <v>#N/A</v>
      </c>
      <c r="E70" s="33"/>
      <c r="F70" s="25"/>
      <c r="G70" s="21">
        <f t="shared" si="2"/>
        <v>0</v>
      </c>
      <c r="H70" s="21" t="str">
        <f t="shared" si="3"/>
        <v>#N/A</v>
      </c>
      <c r="I70" s="26" t="str">
        <f t="shared" si="4"/>
        <v>#N/A</v>
      </c>
      <c r="J70" s="27" t="str">
        <f>IFERROR(__xludf.DUMMYFUNCTION("GOOGLEFINANCE(A70,""low52"")"),"#N/A")</f>
        <v>#N/A</v>
      </c>
      <c r="K70" s="28" t="str">
        <f>IFERROR(__xludf.DUMMYFUNCTION("GOOGLEFINANCE(A70,""HIGH52"")"),"#N/A")</f>
        <v>#N/A</v>
      </c>
      <c r="L70" s="29" t="str">
        <f>IFERROR(__xludf.DUMMYFUNCTION("GOOGLEFINANCE(A70,""eps"")
"),"#N/A")</f>
        <v>#N/A</v>
      </c>
      <c r="M70" s="29" t="str">
        <f t="shared" si="5"/>
        <v>#N/A</v>
      </c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1"/>
      <c r="AA70" s="31"/>
      <c r="AB70" s="31"/>
      <c r="AC70" s="31"/>
    </row>
    <row r="71" ht="15.75" customHeight="1">
      <c r="A71" s="32"/>
      <c r="B71" s="21" t="str">
        <f>IFERROR(__xludf.DUMMYFUNCTION("googlefinance(A71)"),"#N/A")</f>
        <v>#N/A</v>
      </c>
      <c r="C71" s="22" t="str">
        <f t="shared" si="1"/>
        <v>#N/A</v>
      </c>
      <c r="D71" s="23" t="str">
        <f>IFERROR(__xludf.DUMMYFUNCTION("GOOGLEFINANCE(A71,""closeyest"")"),"#N/A")</f>
        <v>#N/A</v>
      </c>
      <c r="E71" s="33"/>
      <c r="F71" s="25"/>
      <c r="G71" s="21">
        <f t="shared" si="2"/>
        <v>0</v>
      </c>
      <c r="H71" s="21" t="str">
        <f t="shared" si="3"/>
        <v>#N/A</v>
      </c>
      <c r="I71" s="26" t="str">
        <f t="shared" si="4"/>
        <v>#N/A</v>
      </c>
      <c r="J71" s="27" t="str">
        <f>IFERROR(__xludf.DUMMYFUNCTION("GOOGLEFINANCE(A71,""low52"")"),"#N/A")</f>
        <v>#N/A</v>
      </c>
      <c r="K71" s="28" t="str">
        <f>IFERROR(__xludf.DUMMYFUNCTION("GOOGLEFINANCE(A71,""HIGH52"")"),"#N/A")</f>
        <v>#N/A</v>
      </c>
      <c r="L71" s="29" t="str">
        <f>IFERROR(__xludf.DUMMYFUNCTION("GOOGLEFINANCE(A71,""eps"")
"),"#N/A")</f>
        <v>#N/A</v>
      </c>
      <c r="M71" s="29" t="str">
        <f t="shared" si="5"/>
        <v>#N/A</v>
      </c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1"/>
      <c r="AA71" s="31"/>
      <c r="AB71" s="31"/>
      <c r="AC71" s="31"/>
    </row>
    <row r="72" ht="15.75" customHeight="1">
      <c r="A72" s="32"/>
      <c r="B72" s="21" t="str">
        <f>IFERROR(__xludf.DUMMYFUNCTION("googlefinance(A72)"),"#N/A")</f>
        <v>#N/A</v>
      </c>
      <c r="C72" s="22" t="str">
        <f t="shared" si="1"/>
        <v>#N/A</v>
      </c>
      <c r="D72" s="23" t="str">
        <f>IFERROR(__xludf.DUMMYFUNCTION("GOOGLEFINANCE(A72,""closeyest"")"),"#N/A")</f>
        <v>#N/A</v>
      </c>
      <c r="E72" s="33"/>
      <c r="F72" s="25"/>
      <c r="G72" s="21">
        <f t="shared" si="2"/>
        <v>0</v>
      </c>
      <c r="H72" s="21" t="str">
        <f t="shared" si="3"/>
        <v>#N/A</v>
      </c>
      <c r="I72" s="26" t="str">
        <f t="shared" si="4"/>
        <v>#N/A</v>
      </c>
      <c r="J72" s="27" t="str">
        <f>IFERROR(__xludf.DUMMYFUNCTION("GOOGLEFINANCE(A72,""low52"")"),"#N/A")</f>
        <v>#N/A</v>
      </c>
      <c r="K72" s="28" t="str">
        <f>IFERROR(__xludf.DUMMYFUNCTION("GOOGLEFINANCE(A72,""HIGH52"")"),"#N/A")</f>
        <v>#N/A</v>
      </c>
      <c r="L72" s="29" t="str">
        <f>IFERROR(__xludf.DUMMYFUNCTION("GOOGLEFINANCE(A72,""eps"")
"),"#N/A")</f>
        <v>#N/A</v>
      </c>
      <c r="M72" s="29" t="str">
        <f t="shared" si="5"/>
        <v>#N/A</v>
      </c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1"/>
      <c r="AA72" s="31"/>
      <c r="AB72" s="31"/>
      <c r="AC72" s="31"/>
    </row>
    <row r="73" ht="15.75" customHeight="1">
      <c r="A73" s="32"/>
      <c r="B73" s="21" t="str">
        <f>IFERROR(__xludf.DUMMYFUNCTION("googlefinance(A73)"),"#N/A")</f>
        <v>#N/A</v>
      </c>
      <c r="C73" s="22" t="str">
        <f t="shared" si="1"/>
        <v>#N/A</v>
      </c>
      <c r="D73" s="23" t="str">
        <f>IFERROR(__xludf.DUMMYFUNCTION("GOOGLEFINANCE(A73,""closeyest"")"),"#N/A")</f>
        <v>#N/A</v>
      </c>
      <c r="E73" s="33"/>
      <c r="F73" s="25"/>
      <c r="G73" s="21">
        <f t="shared" si="2"/>
        <v>0</v>
      </c>
      <c r="H73" s="21" t="str">
        <f t="shared" si="3"/>
        <v>#N/A</v>
      </c>
      <c r="I73" s="26" t="str">
        <f t="shared" si="4"/>
        <v>#N/A</v>
      </c>
      <c r="J73" s="27" t="str">
        <f>IFERROR(__xludf.DUMMYFUNCTION("GOOGLEFINANCE(A73,""low52"")"),"#N/A")</f>
        <v>#N/A</v>
      </c>
      <c r="K73" s="28" t="str">
        <f>IFERROR(__xludf.DUMMYFUNCTION("GOOGLEFINANCE(A73,""HIGH52"")"),"#N/A")</f>
        <v>#N/A</v>
      </c>
      <c r="L73" s="29" t="str">
        <f>IFERROR(__xludf.DUMMYFUNCTION("GOOGLEFINANCE(A73,""eps"")
"),"#N/A")</f>
        <v>#N/A</v>
      </c>
      <c r="M73" s="29" t="str">
        <f t="shared" si="5"/>
        <v>#N/A</v>
      </c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1"/>
      <c r="AA73" s="31"/>
      <c r="AB73" s="31"/>
      <c r="AC73" s="31"/>
    </row>
    <row r="74" ht="15.75" customHeight="1">
      <c r="A74" s="32"/>
      <c r="B74" s="21" t="str">
        <f>IFERROR(__xludf.DUMMYFUNCTION("googlefinance(A74)"),"#N/A")</f>
        <v>#N/A</v>
      </c>
      <c r="C74" s="22" t="str">
        <f t="shared" si="1"/>
        <v>#N/A</v>
      </c>
      <c r="D74" s="23" t="str">
        <f>IFERROR(__xludf.DUMMYFUNCTION("GOOGLEFINANCE(A74,""closeyest"")"),"#N/A")</f>
        <v>#N/A</v>
      </c>
      <c r="E74" s="33"/>
      <c r="F74" s="25"/>
      <c r="G74" s="21">
        <f t="shared" si="2"/>
        <v>0</v>
      </c>
      <c r="H74" s="21" t="str">
        <f t="shared" si="3"/>
        <v>#N/A</v>
      </c>
      <c r="I74" s="26" t="str">
        <f t="shared" si="4"/>
        <v>#N/A</v>
      </c>
      <c r="J74" s="27" t="str">
        <f>IFERROR(__xludf.DUMMYFUNCTION("GOOGLEFINANCE(A74,""low52"")"),"#N/A")</f>
        <v>#N/A</v>
      </c>
      <c r="K74" s="28" t="str">
        <f>IFERROR(__xludf.DUMMYFUNCTION("GOOGLEFINANCE(A74,""HIGH52"")"),"#N/A")</f>
        <v>#N/A</v>
      </c>
      <c r="L74" s="29" t="str">
        <f>IFERROR(__xludf.DUMMYFUNCTION("GOOGLEFINANCE(A74,""eps"")
"),"#N/A")</f>
        <v>#N/A</v>
      </c>
      <c r="M74" s="29" t="str">
        <f t="shared" si="5"/>
        <v>#N/A</v>
      </c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1"/>
      <c r="AA74" s="31"/>
      <c r="AB74" s="31"/>
      <c r="AC74" s="31"/>
    </row>
    <row r="75" ht="15.75" customHeight="1">
      <c r="A75" s="32"/>
      <c r="B75" s="21" t="str">
        <f>IFERROR(__xludf.DUMMYFUNCTION("googlefinance(A75)"),"#N/A")</f>
        <v>#N/A</v>
      </c>
      <c r="C75" s="22" t="str">
        <f t="shared" si="1"/>
        <v>#N/A</v>
      </c>
      <c r="D75" s="23" t="str">
        <f>IFERROR(__xludf.DUMMYFUNCTION("GOOGLEFINANCE(A75,""closeyest"")"),"#N/A")</f>
        <v>#N/A</v>
      </c>
      <c r="E75" s="33"/>
      <c r="F75" s="25"/>
      <c r="G75" s="21">
        <f t="shared" si="2"/>
        <v>0</v>
      </c>
      <c r="H75" s="21" t="str">
        <f t="shared" si="3"/>
        <v>#N/A</v>
      </c>
      <c r="I75" s="26" t="str">
        <f t="shared" si="4"/>
        <v>#N/A</v>
      </c>
      <c r="J75" s="27" t="str">
        <f>IFERROR(__xludf.DUMMYFUNCTION("GOOGLEFINANCE(A75,""low52"")"),"#N/A")</f>
        <v>#N/A</v>
      </c>
      <c r="K75" s="28" t="str">
        <f>IFERROR(__xludf.DUMMYFUNCTION("GOOGLEFINANCE(A75,""HIGH52"")"),"#N/A")</f>
        <v>#N/A</v>
      </c>
      <c r="L75" s="29" t="str">
        <f>IFERROR(__xludf.DUMMYFUNCTION("GOOGLEFINANCE(A75,""eps"")
"),"#N/A")</f>
        <v>#N/A</v>
      </c>
      <c r="M75" s="29" t="str">
        <f t="shared" si="5"/>
        <v>#N/A</v>
      </c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1"/>
      <c r="AA75" s="31"/>
      <c r="AB75" s="31"/>
      <c r="AC75" s="31"/>
    </row>
    <row r="76" ht="15.75" customHeight="1">
      <c r="A76" s="32"/>
      <c r="B76" s="21" t="str">
        <f>IFERROR(__xludf.DUMMYFUNCTION("googlefinance(A76)"),"#N/A")</f>
        <v>#N/A</v>
      </c>
      <c r="C76" s="22" t="str">
        <f t="shared" si="1"/>
        <v>#N/A</v>
      </c>
      <c r="D76" s="23" t="str">
        <f>IFERROR(__xludf.DUMMYFUNCTION("GOOGLEFINANCE(A76,""closeyest"")"),"#N/A")</f>
        <v>#N/A</v>
      </c>
      <c r="E76" s="33"/>
      <c r="F76" s="25"/>
      <c r="G76" s="21">
        <f t="shared" si="2"/>
        <v>0</v>
      </c>
      <c r="H76" s="21" t="str">
        <f t="shared" si="3"/>
        <v>#N/A</v>
      </c>
      <c r="I76" s="26" t="str">
        <f t="shared" si="4"/>
        <v>#N/A</v>
      </c>
      <c r="J76" s="27" t="str">
        <f>IFERROR(__xludf.DUMMYFUNCTION("GOOGLEFINANCE(A76,""low52"")"),"#N/A")</f>
        <v>#N/A</v>
      </c>
      <c r="K76" s="28" t="str">
        <f>IFERROR(__xludf.DUMMYFUNCTION("GOOGLEFINANCE(A76,""HIGH52"")"),"#N/A")</f>
        <v>#N/A</v>
      </c>
      <c r="L76" s="29" t="str">
        <f>IFERROR(__xludf.DUMMYFUNCTION("GOOGLEFINANCE(A76,""eps"")
"),"#N/A")</f>
        <v>#N/A</v>
      </c>
      <c r="M76" s="29" t="str">
        <f t="shared" si="5"/>
        <v>#N/A</v>
      </c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1"/>
      <c r="AA76" s="31"/>
      <c r="AB76" s="31"/>
      <c r="AC76" s="31"/>
    </row>
    <row r="77" ht="15.75" customHeight="1">
      <c r="A77" s="32"/>
      <c r="B77" s="21" t="str">
        <f>IFERROR(__xludf.DUMMYFUNCTION("googlefinance(A77)"),"#N/A")</f>
        <v>#N/A</v>
      </c>
      <c r="C77" s="22" t="str">
        <f t="shared" si="1"/>
        <v>#N/A</v>
      </c>
      <c r="D77" s="23" t="str">
        <f>IFERROR(__xludf.DUMMYFUNCTION("GOOGLEFINANCE(A77,""closeyest"")"),"#N/A")</f>
        <v>#N/A</v>
      </c>
      <c r="E77" s="33"/>
      <c r="F77" s="25"/>
      <c r="G77" s="21">
        <f t="shared" si="2"/>
        <v>0</v>
      </c>
      <c r="H77" s="21" t="str">
        <f t="shared" si="3"/>
        <v>#N/A</v>
      </c>
      <c r="I77" s="26" t="str">
        <f t="shared" si="4"/>
        <v>#N/A</v>
      </c>
      <c r="J77" s="27" t="str">
        <f>IFERROR(__xludf.DUMMYFUNCTION("GOOGLEFINANCE(A77,""low52"")"),"#N/A")</f>
        <v>#N/A</v>
      </c>
      <c r="K77" s="28" t="str">
        <f>IFERROR(__xludf.DUMMYFUNCTION("GOOGLEFINANCE(A77,""HIGH52"")"),"#N/A")</f>
        <v>#N/A</v>
      </c>
      <c r="L77" s="29" t="str">
        <f>IFERROR(__xludf.DUMMYFUNCTION("GOOGLEFINANCE(A77,""eps"")
"),"#N/A")</f>
        <v>#N/A</v>
      </c>
      <c r="M77" s="29" t="str">
        <f t="shared" si="5"/>
        <v>#N/A</v>
      </c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1"/>
      <c r="AA77" s="31"/>
      <c r="AB77" s="31"/>
      <c r="AC77" s="31"/>
    </row>
    <row r="78" ht="15.75" customHeight="1">
      <c r="A78" s="32"/>
      <c r="B78" s="21" t="str">
        <f>IFERROR(__xludf.DUMMYFUNCTION("googlefinance(A78)"),"#N/A")</f>
        <v>#N/A</v>
      </c>
      <c r="C78" s="22" t="str">
        <f t="shared" si="1"/>
        <v>#N/A</v>
      </c>
      <c r="D78" s="23" t="str">
        <f>IFERROR(__xludf.DUMMYFUNCTION("GOOGLEFINANCE(A78,""closeyest"")"),"#N/A")</f>
        <v>#N/A</v>
      </c>
      <c r="E78" s="33"/>
      <c r="F78" s="25"/>
      <c r="G78" s="21">
        <f t="shared" si="2"/>
        <v>0</v>
      </c>
      <c r="H78" s="21" t="str">
        <f t="shared" si="3"/>
        <v>#N/A</v>
      </c>
      <c r="I78" s="26" t="str">
        <f t="shared" si="4"/>
        <v>#N/A</v>
      </c>
      <c r="J78" s="27" t="str">
        <f>IFERROR(__xludf.DUMMYFUNCTION("GOOGLEFINANCE(A78,""low52"")"),"#N/A")</f>
        <v>#N/A</v>
      </c>
      <c r="K78" s="28" t="str">
        <f>IFERROR(__xludf.DUMMYFUNCTION("GOOGLEFINANCE(A78,""HIGH52"")"),"#N/A")</f>
        <v>#N/A</v>
      </c>
      <c r="L78" s="29" t="str">
        <f>IFERROR(__xludf.DUMMYFUNCTION("GOOGLEFINANCE(A78,""eps"")
"),"#N/A")</f>
        <v>#N/A</v>
      </c>
      <c r="M78" s="29" t="str">
        <f t="shared" si="5"/>
        <v>#N/A</v>
      </c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1"/>
      <c r="AA78" s="31"/>
      <c r="AB78" s="31"/>
      <c r="AC78" s="31"/>
    </row>
    <row r="79" ht="15.75" customHeight="1">
      <c r="A79" s="32"/>
      <c r="B79" s="21" t="str">
        <f>IFERROR(__xludf.DUMMYFUNCTION("googlefinance(A79)"),"#N/A")</f>
        <v>#N/A</v>
      </c>
      <c r="C79" s="22" t="str">
        <f t="shared" si="1"/>
        <v>#N/A</v>
      </c>
      <c r="D79" s="23" t="str">
        <f>IFERROR(__xludf.DUMMYFUNCTION("GOOGLEFINANCE(A79,""closeyest"")"),"#N/A")</f>
        <v>#N/A</v>
      </c>
      <c r="E79" s="33"/>
      <c r="F79" s="25"/>
      <c r="G79" s="21">
        <f t="shared" si="2"/>
        <v>0</v>
      </c>
      <c r="H79" s="21" t="str">
        <f t="shared" si="3"/>
        <v>#N/A</v>
      </c>
      <c r="I79" s="26" t="str">
        <f t="shared" si="4"/>
        <v>#N/A</v>
      </c>
      <c r="J79" s="27" t="str">
        <f>IFERROR(__xludf.DUMMYFUNCTION("GOOGLEFINANCE(A79,""low52"")"),"#N/A")</f>
        <v>#N/A</v>
      </c>
      <c r="K79" s="28" t="str">
        <f>IFERROR(__xludf.DUMMYFUNCTION("GOOGLEFINANCE(A79,""HIGH52"")"),"#N/A")</f>
        <v>#N/A</v>
      </c>
      <c r="L79" s="29" t="str">
        <f>IFERROR(__xludf.DUMMYFUNCTION("GOOGLEFINANCE(A79,""eps"")
"),"#N/A")</f>
        <v>#N/A</v>
      </c>
      <c r="M79" s="29" t="str">
        <f t="shared" si="5"/>
        <v>#N/A</v>
      </c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1"/>
      <c r="AA79" s="31"/>
      <c r="AB79" s="31"/>
      <c r="AC79" s="31"/>
    </row>
    <row r="80" ht="15.75" customHeight="1">
      <c r="A80" s="32"/>
      <c r="B80" s="21" t="str">
        <f>IFERROR(__xludf.DUMMYFUNCTION("googlefinance(A80)"),"#N/A")</f>
        <v>#N/A</v>
      </c>
      <c r="C80" s="22" t="str">
        <f t="shared" si="1"/>
        <v>#N/A</v>
      </c>
      <c r="D80" s="23" t="str">
        <f>IFERROR(__xludf.DUMMYFUNCTION("GOOGLEFINANCE(A80,""closeyest"")"),"#N/A")</f>
        <v>#N/A</v>
      </c>
      <c r="E80" s="33"/>
      <c r="F80" s="25"/>
      <c r="G80" s="21">
        <f t="shared" si="2"/>
        <v>0</v>
      </c>
      <c r="H80" s="21" t="str">
        <f t="shared" si="3"/>
        <v>#N/A</v>
      </c>
      <c r="I80" s="26" t="str">
        <f t="shared" si="4"/>
        <v>#N/A</v>
      </c>
      <c r="J80" s="27" t="str">
        <f>IFERROR(__xludf.DUMMYFUNCTION("GOOGLEFINANCE(A80,""low52"")"),"#N/A")</f>
        <v>#N/A</v>
      </c>
      <c r="K80" s="28" t="str">
        <f>IFERROR(__xludf.DUMMYFUNCTION("GOOGLEFINANCE(A80,""HIGH52"")"),"#N/A")</f>
        <v>#N/A</v>
      </c>
      <c r="L80" s="29" t="str">
        <f>IFERROR(__xludf.DUMMYFUNCTION("GOOGLEFINANCE(A80,""eps"")
"),"#N/A")</f>
        <v>#N/A</v>
      </c>
      <c r="M80" s="29" t="str">
        <f t="shared" si="5"/>
        <v>#N/A</v>
      </c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1"/>
      <c r="AA80" s="31"/>
      <c r="AB80" s="31"/>
      <c r="AC80" s="31"/>
    </row>
    <row r="81" ht="15.75" customHeight="1">
      <c r="A81" s="32"/>
      <c r="B81" s="21" t="str">
        <f>IFERROR(__xludf.DUMMYFUNCTION("googlefinance(A81)"),"#N/A")</f>
        <v>#N/A</v>
      </c>
      <c r="C81" s="22" t="str">
        <f t="shared" si="1"/>
        <v>#N/A</v>
      </c>
      <c r="D81" s="23" t="str">
        <f>IFERROR(__xludf.DUMMYFUNCTION("GOOGLEFINANCE(A81,""closeyest"")"),"#N/A")</f>
        <v>#N/A</v>
      </c>
      <c r="E81" s="33"/>
      <c r="F81" s="25"/>
      <c r="G81" s="21">
        <f t="shared" si="2"/>
        <v>0</v>
      </c>
      <c r="H81" s="21" t="str">
        <f t="shared" si="3"/>
        <v>#N/A</v>
      </c>
      <c r="I81" s="26" t="str">
        <f t="shared" si="4"/>
        <v>#N/A</v>
      </c>
      <c r="J81" s="27" t="str">
        <f>IFERROR(__xludf.DUMMYFUNCTION("GOOGLEFINANCE(A81,""low52"")"),"#N/A")</f>
        <v>#N/A</v>
      </c>
      <c r="K81" s="28" t="str">
        <f>IFERROR(__xludf.DUMMYFUNCTION("GOOGLEFINANCE(A81,""HIGH52"")"),"#N/A")</f>
        <v>#N/A</v>
      </c>
      <c r="L81" s="29" t="str">
        <f>IFERROR(__xludf.DUMMYFUNCTION("GOOGLEFINANCE(A81,""eps"")
"),"#N/A")</f>
        <v>#N/A</v>
      </c>
      <c r="M81" s="29" t="str">
        <f t="shared" si="5"/>
        <v>#N/A</v>
      </c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1"/>
      <c r="AA81" s="31"/>
      <c r="AB81" s="31"/>
      <c r="AC81" s="31"/>
    </row>
    <row r="82" ht="15.75" customHeight="1">
      <c r="A82" s="32"/>
      <c r="B82" s="21" t="str">
        <f>IFERROR(__xludf.DUMMYFUNCTION("googlefinance(A82)"),"#N/A")</f>
        <v>#N/A</v>
      </c>
      <c r="C82" s="22" t="str">
        <f t="shared" si="1"/>
        <v>#N/A</v>
      </c>
      <c r="D82" s="23" t="str">
        <f>IFERROR(__xludf.DUMMYFUNCTION("GOOGLEFINANCE(A82,""closeyest"")"),"#N/A")</f>
        <v>#N/A</v>
      </c>
      <c r="E82" s="33"/>
      <c r="F82" s="25"/>
      <c r="G82" s="21">
        <f t="shared" si="2"/>
        <v>0</v>
      </c>
      <c r="H82" s="21" t="str">
        <f t="shared" si="3"/>
        <v>#N/A</v>
      </c>
      <c r="I82" s="26" t="str">
        <f t="shared" si="4"/>
        <v>#N/A</v>
      </c>
      <c r="J82" s="27" t="str">
        <f>IFERROR(__xludf.DUMMYFUNCTION("GOOGLEFINANCE(A82,""low52"")"),"#N/A")</f>
        <v>#N/A</v>
      </c>
      <c r="K82" s="28" t="str">
        <f>IFERROR(__xludf.DUMMYFUNCTION("GOOGLEFINANCE(A82,""HIGH52"")"),"#N/A")</f>
        <v>#N/A</v>
      </c>
      <c r="L82" s="29" t="str">
        <f>IFERROR(__xludf.DUMMYFUNCTION("GOOGLEFINANCE(A82,""eps"")
"),"#N/A")</f>
        <v>#N/A</v>
      </c>
      <c r="M82" s="29" t="str">
        <f t="shared" si="5"/>
        <v>#N/A</v>
      </c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1"/>
      <c r="AA82" s="31"/>
      <c r="AB82" s="31"/>
      <c r="AC82" s="31"/>
    </row>
    <row r="83" ht="15.75" customHeight="1">
      <c r="A83" s="32"/>
      <c r="B83" s="21" t="str">
        <f>IFERROR(__xludf.DUMMYFUNCTION("googlefinance(A83)"),"#N/A")</f>
        <v>#N/A</v>
      </c>
      <c r="C83" s="22" t="str">
        <f t="shared" si="1"/>
        <v>#N/A</v>
      </c>
      <c r="D83" s="23" t="str">
        <f>IFERROR(__xludf.DUMMYFUNCTION("GOOGLEFINANCE(A83,""closeyest"")"),"#N/A")</f>
        <v>#N/A</v>
      </c>
      <c r="E83" s="33"/>
      <c r="F83" s="25"/>
      <c r="G83" s="21">
        <f t="shared" si="2"/>
        <v>0</v>
      </c>
      <c r="H83" s="21" t="str">
        <f t="shared" si="3"/>
        <v>#N/A</v>
      </c>
      <c r="I83" s="26" t="str">
        <f t="shared" si="4"/>
        <v>#N/A</v>
      </c>
      <c r="J83" s="27" t="str">
        <f>IFERROR(__xludf.DUMMYFUNCTION("GOOGLEFINANCE(A83,""low52"")"),"#N/A")</f>
        <v>#N/A</v>
      </c>
      <c r="K83" s="28" t="str">
        <f>IFERROR(__xludf.DUMMYFUNCTION("GOOGLEFINANCE(A83,""HIGH52"")"),"#N/A")</f>
        <v>#N/A</v>
      </c>
      <c r="L83" s="29" t="str">
        <f>IFERROR(__xludf.DUMMYFUNCTION("GOOGLEFINANCE(A83,""eps"")
"),"#N/A")</f>
        <v>#N/A</v>
      </c>
      <c r="M83" s="29" t="str">
        <f t="shared" si="5"/>
        <v>#N/A</v>
      </c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1"/>
      <c r="AA83" s="31"/>
      <c r="AB83" s="31"/>
      <c r="AC83" s="31"/>
    </row>
    <row r="84" ht="15.75" customHeight="1">
      <c r="A84" s="32"/>
      <c r="B84" s="21" t="str">
        <f>IFERROR(__xludf.DUMMYFUNCTION("googlefinance(A84)"),"#N/A")</f>
        <v>#N/A</v>
      </c>
      <c r="C84" s="22" t="str">
        <f t="shared" si="1"/>
        <v>#N/A</v>
      </c>
      <c r="D84" s="23" t="str">
        <f>IFERROR(__xludf.DUMMYFUNCTION("GOOGLEFINANCE(A84,""closeyest"")"),"#N/A")</f>
        <v>#N/A</v>
      </c>
      <c r="E84" s="33"/>
      <c r="F84" s="25"/>
      <c r="G84" s="21">
        <f t="shared" si="2"/>
        <v>0</v>
      </c>
      <c r="H84" s="21" t="str">
        <f t="shared" si="3"/>
        <v>#N/A</v>
      </c>
      <c r="I84" s="26" t="str">
        <f t="shared" si="4"/>
        <v>#N/A</v>
      </c>
      <c r="J84" s="27" t="str">
        <f>IFERROR(__xludf.DUMMYFUNCTION("GOOGLEFINANCE(A84,""low52"")"),"#N/A")</f>
        <v>#N/A</v>
      </c>
      <c r="K84" s="28" t="str">
        <f>IFERROR(__xludf.DUMMYFUNCTION("GOOGLEFINANCE(A84,""HIGH52"")"),"#N/A")</f>
        <v>#N/A</v>
      </c>
      <c r="L84" s="29" t="str">
        <f>IFERROR(__xludf.DUMMYFUNCTION("GOOGLEFINANCE(A84,""eps"")
"),"#N/A")</f>
        <v>#N/A</v>
      </c>
      <c r="M84" s="29" t="str">
        <f t="shared" si="5"/>
        <v>#N/A</v>
      </c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1"/>
      <c r="AA84" s="31"/>
      <c r="AB84" s="31"/>
      <c r="AC84" s="31"/>
    </row>
    <row r="85" ht="15.75" customHeight="1">
      <c r="A85" s="32"/>
      <c r="B85" s="21" t="str">
        <f>IFERROR(__xludf.DUMMYFUNCTION("googlefinance(A85)"),"#N/A")</f>
        <v>#N/A</v>
      </c>
      <c r="C85" s="22" t="str">
        <f t="shared" si="1"/>
        <v>#N/A</v>
      </c>
      <c r="D85" s="23" t="str">
        <f>IFERROR(__xludf.DUMMYFUNCTION("GOOGLEFINANCE(A85,""closeyest"")"),"#N/A")</f>
        <v>#N/A</v>
      </c>
      <c r="E85" s="33"/>
      <c r="F85" s="25"/>
      <c r="G85" s="21">
        <f t="shared" si="2"/>
        <v>0</v>
      </c>
      <c r="H85" s="21" t="str">
        <f t="shared" si="3"/>
        <v>#N/A</v>
      </c>
      <c r="I85" s="26" t="str">
        <f t="shared" si="4"/>
        <v>#N/A</v>
      </c>
      <c r="J85" s="27" t="str">
        <f>IFERROR(__xludf.DUMMYFUNCTION("GOOGLEFINANCE(A85,""low52"")"),"#N/A")</f>
        <v>#N/A</v>
      </c>
      <c r="K85" s="28" t="str">
        <f>IFERROR(__xludf.DUMMYFUNCTION("GOOGLEFINANCE(A85,""HIGH52"")"),"#N/A")</f>
        <v>#N/A</v>
      </c>
      <c r="L85" s="29" t="str">
        <f>IFERROR(__xludf.DUMMYFUNCTION("GOOGLEFINANCE(A85,""eps"")
"),"#N/A")</f>
        <v>#N/A</v>
      </c>
      <c r="M85" s="29" t="str">
        <f t="shared" si="5"/>
        <v>#N/A</v>
      </c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1"/>
      <c r="AA85" s="31"/>
      <c r="AB85" s="31"/>
      <c r="AC85" s="31"/>
    </row>
    <row r="86" ht="15.75" customHeight="1">
      <c r="A86" s="32"/>
      <c r="B86" s="21" t="str">
        <f>IFERROR(__xludf.DUMMYFUNCTION("googlefinance(A86)"),"#N/A")</f>
        <v>#N/A</v>
      </c>
      <c r="C86" s="22" t="str">
        <f t="shared" si="1"/>
        <v>#N/A</v>
      </c>
      <c r="D86" s="23" t="str">
        <f>IFERROR(__xludf.DUMMYFUNCTION("GOOGLEFINANCE(A86,""closeyest"")"),"#N/A")</f>
        <v>#N/A</v>
      </c>
      <c r="E86" s="33"/>
      <c r="F86" s="25"/>
      <c r="G86" s="21">
        <f t="shared" si="2"/>
        <v>0</v>
      </c>
      <c r="H86" s="21" t="str">
        <f t="shared" si="3"/>
        <v>#N/A</v>
      </c>
      <c r="I86" s="26" t="str">
        <f t="shared" si="4"/>
        <v>#N/A</v>
      </c>
      <c r="J86" s="27" t="str">
        <f>IFERROR(__xludf.DUMMYFUNCTION("GOOGLEFINANCE(A86,""low52"")"),"#N/A")</f>
        <v>#N/A</v>
      </c>
      <c r="K86" s="28" t="str">
        <f>IFERROR(__xludf.DUMMYFUNCTION("GOOGLEFINANCE(A86,""HIGH52"")"),"#N/A")</f>
        <v>#N/A</v>
      </c>
      <c r="L86" s="29" t="str">
        <f>IFERROR(__xludf.DUMMYFUNCTION("GOOGLEFINANCE(A86,""eps"")
"),"#N/A")</f>
        <v>#N/A</v>
      </c>
      <c r="M86" s="29" t="str">
        <f t="shared" si="5"/>
        <v>#N/A</v>
      </c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1"/>
      <c r="AA86" s="31"/>
      <c r="AB86" s="31"/>
      <c r="AC86" s="31"/>
    </row>
    <row r="87" ht="15.75" customHeight="1">
      <c r="A87" s="32"/>
      <c r="B87" s="21" t="str">
        <f>IFERROR(__xludf.DUMMYFUNCTION("googlefinance(A87)"),"#N/A")</f>
        <v>#N/A</v>
      </c>
      <c r="C87" s="22" t="str">
        <f t="shared" si="1"/>
        <v>#N/A</v>
      </c>
      <c r="D87" s="23" t="str">
        <f>IFERROR(__xludf.DUMMYFUNCTION("GOOGLEFINANCE(A87,""closeyest"")"),"#N/A")</f>
        <v>#N/A</v>
      </c>
      <c r="E87" s="33"/>
      <c r="F87" s="25"/>
      <c r="G87" s="21">
        <f t="shared" si="2"/>
        <v>0</v>
      </c>
      <c r="H87" s="21" t="str">
        <f t="shared" si="3"/>
        <v>#N/A</v>
      </c>
      <c r="I87" s="26" t="str">
        <f t="shared" si="4"/>
        <v>#N/A</v>
      </c>
      <c r="J87" s="27" t="str">
        <f>IFERROR(__xludf.DUMMYFUNCTION("GOOGLEFINANCE(A87,""low52"")"),"#N/A")</f>
        <v>#N/A</v>
      </c>
      <c r="K87" s="28" t="str">
        <f>IFERROR(__xludf.DUMMYFUNCTION("GOOGLEFINANCE(A87,""HIGH52"")"),"#N/A")</f>
        <v>#N/A</v>
      </c>
      <c r="L87" s="29" t="str">
        <f>IFERROR(__xludf.DUMMYFUNCTION("GOOGLEFINANCE(A87,""eps"")
"),"#N/A")</f>
        <v>#N/A</v>
      </c>
      <c r="M87" s="29" t="str">
        <f t="shared" si="5"/>
        <v>#N/A</v>
      </c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1"/>
      <c r="AA87" s="31"/>
      <c r="AB87" s="31"/>
      <c r="AC87" s="31"/>
    </row>
    <row r="88" ht="15.75" customHeight="1">
      <c r="A88" s="32"/>
      <c r="B88" s="21" t="str">
        <f>IFERROR(__xludf.DUMMYFUNCTION("googlefinance(A88)"),"#N/A")</f>
        <v>#N/A</v>
      </c>
      <c r="C88" s="22" t="str">
        <f t="shared" si="1"/>
        <v>#N/A</v>
      </c>
      <c r="D88" s="23" t="str">
        <f>IFERROR(__xludf.DUMMYFUNCTION("GOOGLEFINANCE(A88,""closeyest"")"),"#N/A")</f>
        <v>#N/A</v>
      </c>
      <c r="E88" s="33"/>
      <c r="F88" s="25"/>
      <c r="G88" s="21">
        <f t="shared" si="2"/>
        <v>0</v>
      </c>
      <c r="H88" s="21" t="str">
        <f t="shared" si="3"/>
        <v>#N/A</v>
      </c>
      <c r="I88" s="26" t="str">
        <f t="shared" si="4"/>
        <v>#N/A</v>
      </c>
      <c r="J88" s="27" t="str">
        <f>IFERROR(__xludf.DUMMYFUNCTION("GOOGLEFINANCE(A88,""low52"")"),"#N/A")</f>
        <v>#N/A</v>
      </c>
      <c r="K88" s="28" t="str">
        <f>IFERROR(__xludf.DUMMYFUNCTION("GOOGLEFINANCE(A88,""HIGH52"")"),"#N/A")</f>
        <v>#N/A</v>
      </c>
      <c r="L88" s="29" t="str">
        <f>IFERROR(__xludf.DUMMYFUNCTION("GOOGLEFINANCE(A88,""eps"")
"),"#N/A")</f>
        <v>#N/A</v>
      </c>
      <c r="M88" s="29" t="str">
        <f t="shared" si="5"/>
        <v>#N/A</v>
      </c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1"/>
      <c r="AA88" s="31"/>
      <c r="AB88" s="31"/>
      <c r="AC88" s="31"/>
    </row>
    <row r="89" ht="15.75" customHeight="1">
      <c r="A89" s="32"/>
      <c r="B89" s="21" t="str">
        <f>IFERROR(__xludf.DUMMYFUNCTION("googlefinance(A89)"),"#N/A")</f>
        <v>#N/A</v>
      </c>
      <c r="C89" s="22" t="str">
        <f t="shared" si="1"/>
        <v>#N/A</v>
      </c>
      <c r="D89" s="23" t="str">
        <f>IFERROR(__xludf.DUMMYFUNCTION("GOOGLEFINANCE(A89,""closeyest"")"),"#N/A")</f>
        <v>#N/A</v>
      </c>
      <c r="E89" s="33"/>
      <c r="F89" s="25"/>
      <c r="G89" s="21">
        <f t="shared" si="2"/>
        <v>0</v>
      </c>
      <c r="H89" s="21" t="str">
        <f t="shared" si="3"/>
        <v>#N/A</v>
      </c>
      <c r="I89" s="26" t="str">
        <f t="shared" si="4"/>
        <v>#N/A</v>
      </c>
      <c r="J89" s="27" t="str">
        <f>IFERROR(__xludf.DUMMYFUNCTION("GOOGLEFINANCE(A89,""low52"")"),"#N/A")</f>
        <v>#N/A</v>
      </c>
      <c r="K89" s="28" t="str">
        <f>IFERROR(__xludf.DUMMYFUNCTION("GOOGLEFINANCE(A89,""HIGH52"")"),"#N/A")</f>
        <v>#N/A</v>
      </c>
      <c r="L89" s="29" t="str">
        <f>IFERROR(__xludf.DUMMYFUNCTION("GOOGLEFINANCE(A89,""eps"")
"),"#N/A")</f>
        <v>#N/A</v>
      </c>
      <c r="M89" s="29" t="str">
        <f t="shared" si="5"/>
        <v>#N/A</v>
      </c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1"/>
      <c r="AA89" s="31"/>
      <c r="AB89" s="31"/>
      <c r="AC89" s="31"/>
    </row>
    <row r="90" ht="15.75" customHeight="1">
      <c r="A90" s="32"/>
      <c r="B90" s="21" t="str">
        <f>IFERROR(__xludf.DUMMYFUNCTION("googlefinance(A90)"),"#N/A")</f>
        <v>#N/A</v>
      </c>
      <c r="C90" s="22" t="str">
        <f t="shared" si="1"/>
        <v>#N/A</v>
      </c>
      <c r="D90" s="23" t="str">
        <f>IFERROR(__xludf.DUMMYFUNCTION("GOOGLEFINANCE(A90,""closeyest"")"),"#N/A")</f>
        <v>#N/A</v>
      </c>
      <c r="E90" s="33"/>
      <c r="F90" s="25"/>
      <c r="G90" s="21">
        <f t="shared" si="2"/>
        <v>0</v>
      </c>
      <c r="H90" s="21" t="str">
        <f t="shared" si="3"/>
        <v>#N/A</v>
      </c>
      <c r="I90" s="26" t="str">
        <f t="shared" si="4"/>
        <v>#N/A</v>
      </c>
      <c r="J90" s="27" t="str">
        <f>IFERROR(__xludf.DUMMYFUNCTION("GOOGLEFINANCE(A90,""low52"")"),"#N/A")</f>
        <v>#N/A</v>
      </c>
      <c r="K90" s="28" t="str">
        <f>IFERROR(__xludf.DUMMYFUNCTION("GOOGLEFINANCE(A90,""HIGH52"")"),"#N/A")</f>
        <v>#N/A</v>
      </c>
      <c r="L90" s="29" t="str">
        <f>IFERROR(__xludf.DUMMYFUNCTION("GOOGLEFINANCE(A90,""eps"")
"),"#N/A")</f>
        <v>#N/A</v>
      </c>
      <c r="M90" s="29" t="str">
        <f t="shared" si="5"/>
        <v>#N/A</v>
      </c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1"/>
      <c r="AA90" s="31"/>
      <c r="AB90" s="31"/>
      <c r="AC90" s="31"/>
    </row>
    <row r="91" ht="15.75" customHeight="1">
      <c r="A91" s="32"/>
      <c r="B91" s="21" t="str">
        <f>IFERROR(__xludf.DUMMYFUNCTION("googlefinance(A91)"),"#N/A")</f>
        <v>#N/A</v>
      </c>
      <c r="C91" s="22" t="str">
        <f t="shared" si="1"/>
        <v>#N/A</v>
      </c>
      <c r="D91" s="23" t="str">
        <f>IFERROR(__xludf.DUMMYFUNCTION("GOOGLEFINANCE(A91,""closeyest"")"),"#N/A")</f>
        <v>#N/A</v>
      </c>
      <c r="E91" s="33"/>
      <c r="F91" s="25"/>
      <c r="G91" s="21">
        <f t="shared" si="2"/>
        <v>0</v>
      </c>
      <c r="H91" s="21" t="str">
        <f t="shared" si="3"/>
        <v>#N/A</v>
      </c>
      <c r="I91" s="26" t="str">
        <f t="shared" si="4"/>
        <v>#N/A</v>
      </c>
      <c r="J91" s="27" t="str">
        <f>IFERROR(__xludf.DUMMYFUNCTION("GOOGLEFINANCE(A91,""low52"")"),"#N/A")</f>
        <v>#N/A</v>
      </c>
      <c r="K91" s="28" t="str">
        <f>IFERROR(__xludf.DUMMYFUNCTION("GOOGLEFINANCE(A91,""HIGH52"")"),"#N/A")</f>
        <v>#N/A</v>
      </c>
      <c r="L91" s="29" t="str">
        <f>IFERROR(__xludf.DUMMYFUNCTION("GOOGLEFINANCE(A91,""eps"")
"),"#N/A")</f>
        <v>#N/A</v>
      </c>
      <c r="M91" s="29" t="str">
        <f t="shared" si="5"/>
        <v>#N/A</v>
      </c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1"/>
      <c r="AA91" s="31"/>
      <c r="AB91" s="31"/>
      <c r="AC91" s="31"/>
    </row>
    <row r="92" ht="15.75" customHeight="1">
      <c r="A92" s="32"/>
      <c r="B92" s="21" t="str">
        <f>IFERROR(__xludf.DUMMYFUNCTION("googlefinance(A92)"),"#N/A")</f>
        <v>#N/A</v>
      </c>
      <c r="C92" s="22" t="str">
        <f t="shared" si="1"/>
        <v>#N/A</v>
      </c>
      <c r="D92" s="23" t="str">
        <f>IFERROR(__xludf.DUMMYFUNCTION("GOOGLEFINANCE(A92,""closeyest"")"),"#N/A")</f>
        <v>#N/A</v>
      </c>
      <c r="E92" s="33"/>
      <c r="F92" s="25"/>
      <c r="G92" s="21">
        <f t="shared" si="2"/>
        <v>0</v>
      </c>
      <c r="H92" s="21" t="str">
        <f t="shared" si="3"/>
        <v>#N/A</v>
      </c>
      <c r="I92" s="26" t="str">
        <f t="shared" si="4"/>
        <v>#N/A</v>
      </c>
      <c r="J92" s="27" t="str">
        <f>IFERROR(__xludf.DUMMYFUNCTION("GOOGLEFINANCE(A92,""low52"")"),"#N/A")</f>
        <v>#N/A</v>
      </c>
      <c r="K92" s="28" t="str">
        <f>IFERROR(__xludf.DUMMYFUNCTION("GOOGLEFINANCE(A92,""HIGH52"")"),"#N/A")</f>
        <v>#N/A</v>
      </c>
      <c r="L92" s="29" t="str">
        <f>IFERROR(__xludf.DUMMYFUNCTION("GOOGLEFINANCE(A92,""eps"")
"),"#N/A")</f>
        <v>#N/A</v>
      </c>
      <c r="M92" s="29" t="str">
        <f t="shared" si="5"/>
        <v>#N/A</v>
      </c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1"/>
      <c r="AA92" s="31"/>
      <c r="AB92" s="31"/>
      <c r="AC92" s="31"/>
    </row>
    <row r="93" ht="15.75" customHeight="1">
      <c r="A93" s="32"/>
      <c r="B93" s="21" t="str">
        <f>IFERROR(__xludf.DUMMYFUNCTION("googlefinance(A93)"),"#N/A")</f>
        <v>#N/A</v>
      </c>
      <c r="C93" s="22" t="str">
        <f t="shared" si="1"/>
        <v>#N/A</v>
      </c>
      <c r="D93" s="23" t="str">
        <f>IFERROR(__xludf.DUMMYFUNCTION("GOOGLEFINANCE(A93,""closeyest"")"),"#N/A")</f>
        <v>#N/A</v>
      </c>
      <c r="E93" s="33"/>
      <c r="F93" s="25"/>
      <c r="G93" s="21">
        <f t="shared" si="2"/>
        <v>0</v>
      </c>
      <c r="H93" s="21" t="str">
        <f t="shared" si="3"/>
        <v>#N/A</v>
      </c>
      <c r="I93" s="26" t="str">
        <f t="shared" si="4"/>
        <v>#N/A</v>
      </c>
      <c r="J93" s="27" t="str">
        <f>IFERROR(__xludf.DUMMYFUNCTION("GOOGLEFINANCE(A93,""low52"")"),"#N/A")</f>
        <v>#N/A</v>
      </c>
      <c r="K93" s="28" t="str">
        <f>IFERROR(__xludf.DUMMYFUNCTION("GOOGLEFINANCE(A93,""HIGH52"")"),"#N/A")</f>
        <v>#N/A</v>
      </c>
      <c r="L93" s="29" t="str">
        <f>IFERROR(__xludf.DUMMYFUNCTION("GOOGLEFINANCE(A93,""eps"")
"),"#N/A")</f>
        <v>#N/A</v>
      </c>
      <c r="M93" s="29" t="str">
        <f t="shared" si="5"/>
        <v>#N/A</v>
      </c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1"/>
      <c r="AA93" s="31"/>
      <c r="AB93" s="31"/>
      <c r="AC93" s="31"/>
    </row>
    <row r="94" ht="15.75" customHeight="1">
      <c r="A94" s="32"/>
      <c r="B94" s="21" t="str">
        <f>IFERROR(__xludf.DUMMYFUNCTION("googlefinance(A94)"),"#N/A")</f>
        <v>#N/A</v>
      </c>
      <c r="C94" s="22" t="str">
        <f t="shared" si="1"/>
        <v>#N/A</v>
      </c>
      <c r="D94" s="23" t="str">
        <f>IFERROR(__xludf.DUMMYFUNCTION("GOOGLEFINANCE(A94,""closeyest"")"),"#N/A")</f>
        <v>#N/A</v>
      </c>
      <c r="E94" s="33"/>
      <c r="F94" s="25"/>
      <c r="G94" s="21">
        <f t="shared" si="2"/>
        <v>0</v>
      </c>
      <c r="H94" s="21" t="str">
        <f t="shared" si="3"/>
        <v>#N/A</v>
      </c>
      <c r="I94" s="26" t="str">
        <f t="shared" si="4"/>
        <v>#N/A</v>
      </c>
      <c r="J94" s="27" t="str">
        <f>IFERROR(__xludf.DUMMYFUNCTION("GOOGLEFINANCE(A94,""low52"")"),"#N/A")</f>
        <v>#N/A</v>
      </c>
      <c r="K94" s="28" t="str">
        <f>IFERROR(__xludf.DUMMYFUNCTION("GOOGLEFINANCE(A94,""HIGH52"")"),"#N/A")</f>
        <v>#N/A</v>
      </c>
      <c r="L94" s="29" t="str">
        <f>IFERROR(__xludf.DUMMYFUNCTION("GOOGLEFINANCE(A94,""eps"")
"),"#N/A")</f>
        <v>#N/A</v>
      </c>
      <c r="M94" s="29" t="str">
        <f t="shared" si="5"/>
        <v>#N/A</v>
      </c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1"/>
      <c r="AA94" s="31"/>
      <c r="AB94" s="31"/>
      <c r="AC94" s="31"/>
    </row>
    <row r="95" ht="15.75" customHeight="1">
      <c r="A95" s="32"/>
      <c r="B95" s="21" t="str">
        <f>IFERROR(__xludf.DUMMYFUNCTION("googlefinance(A95)"),"#N/A")</f>
        <v>#N/A</v>
      </c>
      <c r="C95" s="22" t="str">
        <f t="shared" si="1"/>
        <v>#N/A</v>
      </c>
      <c r="D95" s="23" t="str">
        <f>IFERROR(__xludf.DUMMYFUNCTION("GOOGLEFINANCE(A95,""closeyest"")"),"#N/A")</f>
        <v>#N/A</v>
      </c>
      <c r="E95" s="33"/>
      <c r="F95" s="25"/>
      <c r="G95" s="21">
        <f t="shared" si="2"/>
        <v>0</v>
      </c>
      <c r="H95" s="21" t="str">
        <f t="shared" si="3"/>
        <v>#N/A</v>
      </c>
      <c r="I95" s="26" t="str">
        <f t="shared" si="4"/>
        <v>#N/A</v>
      </c>
      <c r="J95" s="27" t="str">
        <f>IFERROR(__xludf.DUMMYFUNCTION("GOOGLEFINANCE(A95,""low52"")"),"#N/A")</f>
        <v>#N/A</v>
      </c>
      <c r="K95" s="28" t="str">
        <f>IFERROR(__xludf.DUMMYFUNCTION("GOOGLEFINANCE(A95,""HIGH52"")"),"#N/A")</f>
        <v>#N/A</v>
      </c>
      <c r="L95" s="29" t="str">
        <f>IFERROR(__xludf.DUMMYFUNCTION("GOOGLEFINANCE(A95,""eps"")
"),"#N/A")</f>
        <v>#N/A</v>
      </c>
      <c r="M95" s="29" t="str">
        <f t="shared" si="5"/>
        <v>#N/A</v>
      </c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1"/>
      <c r="AA95" s="31"/>
      <c r="AB95" s="31"/>
      <c r="AC95" s="31"/>
    </row>
    <row r="96" ht="15.75" customHeight="1">
      <c r="A96" s="32"/>
      <c r="B96" s="21" t="str">
        <f>IFERROR(__xludf.DUMMYFUNCTION("googlefinance(A96)"),"#N/A")</f>
        <v>#N/A</v>
      </c>
      <c r="C96" s="22" t="str">
        <f t="shared" si="1"/>
        <v>#N/A</v>
      </c>
      <c r="D96" s="23" t="str">
        <f>IFERROR(__xludf.DUMMYFUNCTION("GOOGLEFINANCE(A96,""closeyest"")"),"#N/A")</f>
        <v>#N/A</v>
      </c>
      <c r="E96" s="33"/>
      <c r="F96" s="25"/>
      <c r="G96" s="21">
        <f t="shared" si="2"/>
        <v>0</v>
      </c>
      <c r="H96" s="21" t="str">
        <f t="shared" si="3"/>
        <v>#N/A</v>
      </c>
      <c r="I96" s="26" t="str">
        <f t="shared" si="4"/>
        <v>#N/A</v>
      </c>
      <c r="J96" s="27" t="str">
        <f>IFERROR(__xludf.DUMMYFUNCTION("GOOGLEFINANCE(A96,""low52"")"),"#N/A")</f>
        <v>#N/A</v>
      </c>
      <c r="K96" s="28" t="str">
        <f>IFERROR(__xludf.DUMMYFUNCTION("GOOGLEFINANCE(A96,""HIGH52"")"),"#N/A")</f>
        <v>#N/A</v>
      </c>
      <c r="L96" s="29" t="str">
        <f>IFERROR(__xludf.DUMMYFUNCTION("GOOGLEFINANCE(A96,""eps"")
"),"#N/A")</f>
        <v>#N/A</v>
      </c>
      <c r="M96" s="29" t="str">
        <f t="shared" si="5"/>
        <v>#N/A</v>
      </c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1"/>
      <c r="AA96" s="31"/>
      <c r="AB96" s="31"/>
      <c r="AC96" s="31"/>
    </row>
    <row r="97" ht="15.75" customHeight="1">
      <c r="A97" s="32"/>
      <c r="B97" s="21" t="str">
        <f>IFERROR(__xludf.DUMMYFUNCTION("googlefinance(A97)"),"#N/A")</f>
        <v>#N/A</v>
      </c>
      <c r="C97" s="22" t="str">
        <f t="shared" si="1"/>
        <v>#N/A</v>
      </c>
      <c r="D97" s="23" t="str">
        <f>IFERROR(__xludf.DUMMYFUNCTION("GOOGLEFINANCE(A97,""closeyest"")"),"#N/A")</f>
        <v>#N/A</v>
      </c>
      <c r="E97" s="33"/>
      <c r="F97" s="25"/>
      <c r="G97" s="21">
        <f t="shared" si="2"/>
        <v>0</v>
      </c>
      <c r="H97" s="21" t="str">
        <f t="shared" si="3"/>
        <v>#N/A</v>
      </c>
      <c r="I97" s="26" t="str">
        <f t="shared" si="4"/>
        <v>#N/A</v>
      </c>
      <c r="J97" s="27" t="str">
        <f>IFERROR(__xludf.DUMMYFUNCTION("GOOGLEFINANCE(A97,""low52"")"),"#N/A")</f>
        <v>#N/A</v>
      </c>
      <c r="K97" s="28" t="str">
        <f>IFERROR(__xludf.DUMMYFUNCTION("GOOGLEFINANCE(A97,""HIGH52"")"),"#N/A")</f>
        <v>#N/A</v>
      </c>
      <c r="L97" s="29" t="str">
        <f>IFERROR(__xludf.DUMMYFUNCTION("GOOGLEFINANCE(A97,""eps"")
"),"#N/A")</f>
        <v>#N/A</v>
      </c>
      <c r="M97" s="29" t="str">
        <f t="shared" si="5"/>
        <v>#N/A</v>
      </c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1"/>
      <c r="AA97" s="31"/>
      <c r="AB97" s="31"/>
      <c r="AC97" s="31"/>
    </row>
    <row r="98" ht="15.75" customHeight="1">
      <c r="A98" s="32"/>
      <c r="B98" s="21" t="str">
        <f>IFERROR(__xludf.DUMMYFUNCTION("googlefinance(A98)"),"#N/A")</f>
        <v>#N/A</v>
      </c>
      <c r="C98" s="22" t="str">
        <f t="shared" si="1"/>
        <v>#N/A</v>
      </c>
      <c r="D98" s="23" t="str">
        <f>IFERROR(__xludf.DUMMYFUNCTION("GOOGLEFINANCE(A98,""closeyest"")"),"#N/A")</f>
        <v>#N/A</v>
      </c>
      <c r="E98" s="33"/>
      <c r="F98" s="25"/>
      <c r="G98" s="21">
        <f t="shared" si="2"/>
        <v>0</v>
      </c>
      <c r="H98" s="21" t="str">
        <f t="shared" si="3"/>
        <v>#N/A</v>
      </c>
      <c r="I98" s="26" t="str">
        <f t="shared" si="4"/>
        <v>#N/A</v>
      </c>
      <c r="J98" s="27" t="str">
        <f>IFERROR(__xludf.DUMMYFUNCTION("GOOGLEFINANCE(A98,""low52"")"),"#N/A")</f>
        <v>#N/A</v>
      </c>
      <c r="K98" s="28" t="str">
        <f>IFERROR(__xludf.DUMMYFUNCTION("GOOGLEFINANCE(A98,""HIGH52"")"),"#N/A")</f>
        <v>#N/A</v>
      </c>
      <c r="L98" s="29" t="str">
        <f>IFERROR(__xludf.DUMMYFUNCTION("GOOGLEFINANCE(A98,""eps"")
"),"#N/A")</f>
        <v>#N/A</v>
      </c>
      <c r="M98" s="29" t="str">
        <f t="shared" si="5"/>
        <v>#N/A</v>
      </c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1"/>
      <c r="AA98" s="31"/>
      <c r="AB98" s="31"/>
      <c r="AC98" s="31"/>
    </row>
    <row r="99" ht="15.75" customHeight="1">
      <c r="A99" s="32"/>
      <c r="B99" s="21" t="str">
        <f>IFERROR(__xludf.DUMMYFUNCTION("googlefinance(A99)"),"#N/A")</f>
        <v>#N/A</v>
      </c>
      <c r="C99" s="22" t="str">
        <f t="shared" si="1"/>
        <v>#N/A</v>
      </c>
      <c r="D99" s="23" t="str">
        <f>IFERROR(__xludf.DUMMYFUNCTION("GOOGLEFINANCE(A99,""closeyest"")"),"#N/A")</f>
        <v>#N/A</v>
      </c>
      <c r="E99" s="33"/>
      <c r="F99" s="25"/>
      <c r="G99" s="21">
        <f t="shared" si="2"/>
        <v>0</v>
      </c>
      <c r="H99" s="21" t="str">
        <f t="shared" si="3"/>
        <v>#N/A</v>
      </c>
      <c r="I99" s="26" t="str">
        <f t="shared" si="4"/>
        <v>#N/A</v>
      </c>
      <c r="J99" s="27" t="str">
        <f>IFERROR(__xludf.DUMMYFUNCTION("GOOGLEFINANCE(A99,""low52"")"),"#N/A")</f>
        <v>#N/A</v>
      </c>
      <c r="K99" s="28" t="str">
        <f>IFERROR(__xludf.DUMMYFUNCTION("GOOGLEFINANCE(A99,""HIGH52"")"),"#N/A")</f>
        <v>#N/A</v>
      </c>
      <c r="L99" s="29" t="str">
        <f>IFERROR(__xludf.DUMMYFUNCTION("GOOGLEFINANCE(A99,""eps"")
"),"#N/A")</f>
        <v>#N/A</v>
      </c>
      <c r="M99" s="29" t="str">
        <f t="shared" si="5"/>
        <v>#N/A</v>
      </c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1"/>
      <c r="AA99" s="31"/>
      <c r="AB99" s="31"/>
      <c r="AC99" s="31"/>
    </row>
    <row r="100" ht="15.75" customHeight="1">
      <c r="A100" s="32"/>
      <c r="B100" s="21" t="str">
        <f>IFERROR(__xludf.DUMMYFUNCTION("googlefinance(A100)"),"#N/A")</f>
        <v>#N/A</v>
      </c>
      <c r="C100" s="22" t="str">
        <f t="shared" si="1"/>
        <v>#N/A</v>
      </c>
      <c r="D100" s="23" t="str">
        <f>IFERROR(__xludf.DUMMYFUNCTION("GOOGLEFINANCE(A100,""closeyest"")"),"#N/A")</f>
        <v>#N/A</v>
      </c>
      <c r="E100" s="33"/>
      <c r="F100" s="25"/>
      <c r="G100" s="21">
        <f t="shared" si="2"/>
        <v>0</v>
      </c>
      <c r="H100" s="21" t="str">
        <f t="shared" si="3"/>
        <v>#N/A</v>
      </c>
      <c r="I100" s="26" t="str">
        <f t="shared" si="4"/>
        <v>#N/A</v>
      </c>
      <c r="J100" s="27" t="str">
        <f>IFERROR(__xludf.DUMMYFUNCTION("GOOGLEFINANCE(A100,""low52"")"),"#N/A")</f>
        <v>#N/A</v>
      </c>
      <c r="K100" s="28" t="str">
        <f>IFERROR(__xludf.DUMMYFUNCTION("GOOGLEFINANCE(A100,""HIGH52"")"),"#N/A")</f>
        <v>#N/A</v>
      </c>
      <c r="L100" s="29" t="str">
        <f>IFERROR(__xludf.DUMMYFUNCTION("GOOGLEFINANCE(A100,""eps"")
"),"#N/A")</f>
        <v>#N/A</v>
      </c>
      <c r="M100" s="29" t="str">
        <f t="shared" si="5"/>
        <v>#N/A</v>
      </c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1"/>
      <c r="AA100" s="31"/>
      <c r="AB100" s="31"/>
      <c r="AC100" s="31"/>
    </row>
    <row r="101" ht="15.75" customHeight="1">
      <c r="A101" s="32"/>
      <c r="B101" s="21" t="str">
        <f>IFERROR(__xludf.DUMMYFUNCTION("googlefinance(A101)"),"#N/A")</f>
        <v>#N/A</v>
      </c>
      <c r="C101" s="22" t="str">
        <f t="shared" si="1"/>
        <v>#N/A</v>
      </c>
      <c r="D101" s="23" t="str">
        <f>IFERROR(__xludf.DUMMYFUNCTION("GOOGLEFINANCE(A101,""closeyest"")"),"#N/A")</f>
        <v>#N/A</v>
      </c>
      <c r="E101" s="33"/>
      <c r="F101" s="25"/>
      <c r="G101" s="21">
        <f t="shared" si="2"/>
        <v>0</v>
      </c>
      <c r="H101" s="21" t="str">
        <f t="shared" si="3"/>
        <v>#N/A</v>
      </c>
      <c r="I101" s="26" t="str">
        <f t="shared" si="4"/>
        <v>#N/A</v>
      </c>
      <c r="J101" s="27" t="str">
        <f>IFERROR(__xludf.DUMMYFUNCTION("GOOGLEFINANCE(A101,""low52"")"),"#N/A")</f>
        <v>#N/A</v>
      </c>
      <c r="K101" s="28" t="str">
        <f>IFERROR(__xludf.DUMMYFUNCTION("GOOGLEFINANCE(A101,""HIGH52"")"),"#N/A")</f>
        <v>#N/A</v>
      </c>
      <c r="L101" s="29" t="str">
        <f>IFERROR(__xludf.DUMMYFUNCTION("GOOGLEFINANCE(A101,""eps"")
"),"#N/A")</f>
        <v>#N/A</v>
      </c>
      <c r="M101" s="29" t="str">
        <f t="shared" si="5"/>
        <v>#N/A</v>
      </c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1"/>
      <c r="AA101" s="31"/>
      <c r="AB101" s="31"/>
      <c r="AC101" s="31"/>
    </row>
    <row r="102" ht="15.75" customHeight="1">
      <c r="A102" s="32"/>
      <c r="B102" s="21" t="str">
        <f>IFERROR(__xludf.DUMMYFUNCTION("googlefinance(A102)"),"#N/A")</f>
        <v>#N/A</v>
      </c>
      <c r="C102" s="22" t="str">
        <f t="shared" si="1"/>
        <v>#N/A</v>
      </c>
      <c r="D102" s="23" t="str">
        <f>IFERROR(__xludf.DUMMYFUNCTION("GOOGLEFINANCE(A102,""closeyest"")"),"#N/A")</f>
        <v>#N/A</v>
      </c>
      <c r="E102" s="33"/>
      <c r="F102" s="25"/>
      <c r="G102" s="21">
        <f t="shared" si="2"/>
        <v>0</v>
      </c>
      <c r="H102" s="21" t="str">
        <f t="shared" si="3"/>
        <v>#N/A</v>
      </c>
      <c r="I102" s="26" t="str">
        <f t="shared" si="4"/>
        <v>#N/A</v>
      </c>
      <c r="J102" s="27" t="str">
        <f>IFERROR(__xludf.DUMMYFUNCTION("GOOGLEFINANCE(A102,""low52"")"),"#N/A")</f>
        <v>#N/A</v>
      </c>
      <c r="K102" s="28" t="str">
        <f>IFERROR(__xludf.DUMMYFUNCTION("GOOGLEFINANCE(A102,""HIGH52"")"),"#N/A")</f>
        <v>#N/A</v>
      </c>
      <c r="L102" s="29" t="str">
        <f>IFERROR(__xludf.DUMMYFUNCTION("GOOGLEFINANCE(A102,""eps"")
"),"#N/A")</f>
        <v>#N/A</v>
      </c>
      <c r="M102" s="29" t="str">
        <f t="shared" si="5"/>
        <v>#N/A</v>
      </c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1"/>
      <c r="AA102" s="31"/>
      <c r="AB102" s="31"/>
      <c r="AC102" s="31"/>
    </row>
    <row r="103" ht="15.75" customHeight="1">
      <c r="A103" s="32"/>
      <c r="B103" s="21" t="str">
        <f>IFERROR(__xludf.DUMMYFUNCTION("googlefinance(A103)"),"#N/A")</f>
        <v>#N/A</v>
      </c>
      <c r="C103" s="22" t="str">
        <f t="shared" si="1"/>
        <v>#N/A</v>
      </c>
      <c r="D103" s="23" t="str">
        <f>IFERROR(__xludf.DUMMYFUNCTION("GOOGLEFINANCE(A103,""closeyest"")"),"#N/A")</f>
        <v>#N/A</v>
      </c>
      <c r="E103" s="33"/>
      <c r="F103" s="25"/>
      <c r="G103" s="21">
        <f t="shared" si="2"/>
        <v>0</v>
      </c>
      <c r="H103" s="21" t="str">
        <f t="shared" si="3"/>
        <v>#N/A</v>
      </c>
      <c r="I103" s="26" t="str">
        <f t="shared" si="4"/>
        <v>#N/A</v>
      </c>
      <c r="J103" s="27" t="str">
        <f>IFERROR(__xludf.DUMMYFUNCTION("GOOGLEFINANCE(A103,""low52"")"),"#N/A")</f>
        <v>#N/A</v>
      </c>
      <c r="K103" s="28" t="str">
        <f>IFERROR(__xludf.DUMMYFUNCTION("GOOGLEFINANCE(A103,""HIGH52"")"),"#N/A")</f>
        <v>#N/A</v>
      </c>
      <c r="L103" s="29" t="str">
        <f>IFERROR(__xludf.DUMMYFUNCTION("GOOGLEFINANCE(A103,""eps"")
"),"#N/A")</f>
        <v>#N/A</v>
      </c>
      <c r="M103" s="29" t="str">
        <f t="shared" si="5"/>
        <v>#N/A</v>
      </c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1"/>
      <c r="AA103" s="31"/>
      <c r="AB103" s="31"/>
      <c r="AC103" s="31"/>
    </row>
    <row r="104" ht="15.75" customHeight="1">
      <c r="A104" s="32"/>
      <c r="B104" s="21" t="str">
        <f>IFERROR(__xludf.DUMMYFUNCTION("googlefinance(A104)"),"#N/A")</f>
        <v>#N/A</v>
      </c>
      <c r="C104" s="22" t="str">
        <f t="shared" si="1"/>
        <v>#N/A</v>
      </c>
      <c r="D104" s="23" t="str">
        <f>IFERROR(__xludf.DUMMYFUNCTION("GOOGLEFINANCE(A104,""closeyest"")"),"#N/A")</f>
        <v>#N/A</v>
      </c>
      <c r="E104" s="33"/>
      <c r="F104" s="25"/>
      <c r="G104" s="21">
        <f t="shared" si="2"/>
        <v>0</v>
      </c>
      <c r="H104" s="21" t="str">
        <f t="shared" si="3"/>
        <v>#N/A</v>
      </c>
      <c r="I104" s="26" t="str">
        <f t="shared" si="4"/>
        <v>#N/A</v>
      </c>
      <c r="J104" s="27" t="str">
        <f>IFERROR(__xludf.DUMMYFUNCTION("GOOGLEFINANCE(A104,""low52"")"),"#N/A")</f>
        <v>#N/A</v>
      </c>
      <c r="K104" s="28" t="str">
        <f>IFERROR(__xludf.DUMMYFUNCTION("GOOGLEFINANCE(A104,""HIGH52"")"),"#N/A")</f>
        <v>#N/A</v>
      </c>
      <c r="L104" s="29" t="str">
        <f>IFERROR(__xludf.DUMMYFUNCTION("GOOGLEFINANCE(A104,""eps"")
"),"#N/A")</f>
        <v>#N/A</v>
      </c>
      <c r="M104" s="29" t="str">
        <f t="shared" si="5"/>
        <v>#N/A</v>
      </c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1"/>
      <c r="AA104" s="31"/>
      <c r="AB104" s="31"/>
      <c r="AC104" s="31"/>
    </row>
    <row r="105" ht="15.75" customHeight="1">
      <c r="A105" s="32"/>
      <c r="B105" s="21" t="str">
        <f>IFERROR(__xludf.DUMMYFUNCTION("googlefinance(A105)"),"#N/A")</f>
        <v>#N/A</v>
      </c>
      <c r="C105" s="22" t="str">
        <f t="shared" si="1"/>
        <v>#N/A</v>
      </c>
      <c r="D105" s="23" t="str">
        <f>IFERROR(__xludf.DUMMYFUNCTION("GOOGLEFINANCE(A105,""closeyest"")"),"#N/A")</f>
        <v>#N/A</v>
      </c>
      <c r="E105" s="33"/>
      <c r="F105" s="25"/>
      <c r="G105" s="21">
        <f t="shared" si="2"/>
        <v>0</v>
      </c>
      <c r="H105" s="21" t="str">
        <f t="shared" si="3"/>
        <v>#N/A</v>
      </c>
      <c r="I105" s="26" t="str">
        <f t="shared" si="4"/>
        <v>#N/A</v>
      </c>
      <c r="J105" s="27" t="str">
        <f>IFERROR(__xludf.DUMMYFUNCTION("GOOGLEFINANCE(A105,""low52"")"),"#N/A")</f>
        <v>#N/A</v>
      </c>
      <c r="K105" s="28" t="str">
        <f>IFERROR(__xludf.DUMMYFUNCTION("GOOGLEFINANCE(A105,""HIGH52"")"),"#N/A")</f>
        <v>#N/A</v>
      </c>
      <c r="L105" s="29" t="str">
        <f>IFERROR(__xludf.DUMMYFUNCTION("GOOGLEFINANCE(A105,""eps"")
"),"#N/A")</f>
        <v>#N/A</v>
      </c>
      <c r="M105" s="29" t="str">
        <f t="shared" si="5"/>
        <v>#N/A</v>
      </c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1"/>
      <c r="AA105" s="31"/>
      <c r="AB105" s="31"/>
      <c r="AC105" s="31"/>
    </row>
    <row r="106" ht="15.75" customHeight="1">
      <c r="A106" s="32"/>
      <c r="B106" s="21" t="str">
        <f>IFERROR(__xludf.DUMMYFUNCTION("googlefinance(A106)"),"#N/A")</f>
        <v>#N/A</v>
      </c>
      <c r="C106" s="22" t="str">
        <f t="shared" si="1"/>
        <v>#N/A</v>
      </c>
      <c r="D106" s="23" t="str">
        <f>IFERROR(__xludf.DUMMYFUNCTION("GOOGLEFINANCE(A106,""closeyest"")"),"#N/A")</f>
        <v>#N/A</v>
      </c>
      <c r="E106" s="33"/>
      <c r="F106" s="25"/>
      <c r="G106" s="21">
        <f t="shared" si="2"/>
        <v>0</v>
      </c>
      <c r="H106" s="21" t="str">
        <f t="shared" si="3"/>
        <v>#N/A</v>
      </c>
      <c r="I106" s="26" t="str">
        <f t="shared" si="4"/>
        <v>#N/A</v>
      </c>
      <c r="J106" s="27" t="str">
        <f>IFERROR(__xludf.DUMMYFUNCTION("GOOGLEFINANCE(A106,""low52"")"),"#N/A")</f>
        <v>#N/A</v>
      </c>
      <c r="K106" s="28" t="str">
        <f>IFERROR(__xludf.DUMMYFUNCTION("GOOGLEFINANCE(A106,""HIGH52"")"),"#N/A")</f>
        <v>#N/A</v>
      </c>
      <c r="L106" s="29" t="str">
        <f>IFERROR(__xludf.DUMMYFUNCTION("GOOGLEFINANCE(A106,""eps"")
"),"#N/A")</f>
        <v>#N/A</v>
      </c>
      <c r="M106" s="29" t="str">
        <f t="shared" si="5"/>
        <v>#N/A</v>
      </c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1"/>
      <c r="AA106" s="31"/>
      <c r="AB106" s="31"/>
      <c r="AC106" s="31"/>
    </row>
    <row r="107" ht="15.75" customHeight="1">
      <c r="A107" s="32"/>
      <c r="B107" s="21" t="str">
        <f>IFERROR(__xludf.DUMMYFUNCTION("googlefinance(A107)"),"#N/A")</f>
        <v>#N/A</v>
      </c>
      <c r="C107" s="22" t="str">
        <f t="shared" si="1"/>
        <v>#N/A</v>
      </c>
      <c r="D107" s="23" t="str">
        <f>IFERROR(__xludf.DUMMYFUNCTION("GOOGLEFINANCE(A107,""closeyest"")"),"#N/A")</f>
        <v>#N/A</v>
      </c>
      <c r="E107" s="33"/>
      <c r="F107" s="25"/>
      <c r="G107" s="21">
        <f t="shared" si="2"/>
        <v>0</v>
      </c>
      <c r="H107" s="21" t="str">
        <f t="shared" si="3"/>
        <v>#N/A</v>
      </c>
      <c r="I107" s="26" t="str">
        <f t="shared" si="4"/>
        <v>#N/A</v>
      </c>
      <c r="J107" s="27" t="str">
        <f>IFERROR(__xludf.DUMMYFUNCTION("GOOGLEFINANCE(A107,""low52"")"),"#N/A")</f>
        <v>#N/A</v>
      </c>
      <c r="K107" s="28" t="str">
        <f>IFERROR(__xludf.DUMMYFUNCTION("GOOGLEFINANCE(A107,""HIGH52"")"),"#N/A")</f>
        <v>#N/A</v>
      </c>
      <c r="L107" s="29" t="str">
        <f>IFERROR(__xludf.DUMMYFUNCTION("GOOGLEFINANCE(A107,""eps"")
"),"#N/A")</f>
        <v>#N/A</v>
      </c>
      <c r="M107" s="29" t="str">
        <f t="shared" si="5"/>
        <v>#N/A</v>
      </c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1"/>
      <c r="AA107" s="31"/>
      <c r="AB107" s="31"/>
      <c r="AC107" s="31"/>
    </row>
    <row r="108" ht="15.75" customHeight="1">
      <c r="A108" s="32"/>
      <c r="B108" s="21" t="str">
        <f>IFERROR(__xludf.DUMMYFUNCTION("googlefinance(A108)"),"#N/A")</f>
        <v>#N/A</v>
      </c>
      <c r="C108" s="22" t="str">
        <f t="shared" si="1"/>
        <v>#N/A</v>
      </c>
      <c r="D108" s="23" t="str">
        <f>IFERROR(__xludf.DUMMYFUNCTION("GOOGLEFINANCE(A108,""closeyest"")"),"#N/A")</f>
        <v>#N/A</v>
      </c>
      <c r="E108" s="33"/>
      <c r="F108" s="25"/>
      <c r="G108" s="21">
        <f t="shared" si="2"/>
        <v>0</v>
      </c>
      <c r="H108" s="21" t="str">
        <f t="shared" si="3"/>
        <v>#N/A</v>
      </c>
      <c r="I108" s="26" t="str">
        <f t="shared" si="4"/>
        <v>#N/A</v>
      </c>
      <c r="J108" s="27" t="str">
        <f>IFERROR(__xludf.DUMMYFUNCTION("GOOGLEFINANCE(A108,""low52"")"),"#N/A")</f>
        <v>#N/A</v>
      </c>
      <c r="K108" s="28" t="str">
        <f>IFERROR(__xludf.DUMMYFUNCTION("GOOGLEFINANCE(A108,""HIGH52"")"),"#N/A")</f>
        <v>#N/A</v>
      </c>
      <c r="L108" s="29" t="str">
        <f>IFERROR(__xludf.DUMMYFUNCTION("GOOGLEFINANCE(A108,""eps"")
"),"#N/A")</f>
        <v>#N/A</v>
      </c>
      <c r="M108" s="29" t="str">
        <f t="shared" si="5"/>
        <v>#N/A</v>
      </c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1"/>
      <c r="AA108" s="31"/>
      <c r="AB108" s="31"/>
      <c r="AC108" s="31"/>
    </row>
    <row r="109" ht="15.75" customHeight="1">
      <c r="A109" s="32"/>
      <c r="B109" s="21" t="str">
        <f>IFERROR(__xludf.DUMMYFUNCTION("googlefinance(A109)"),"#N/A")</f>
        <v>#N/A</v>
      </c>
      <c r="C109" s="22" t="str">
        <f t="shared" si="1"/>
        <v>#N/A</v>
      </c>
      <c r="D109" s="23" t="str">
        <f>IFERROR(__xludf.DUMMYFUNCTION("GOOGLEFINANCE(A109,""closeyest"")"),"#N/A")</f>
        <v>#N/A</v>
      </c>
      <c r="E109" s="33"/>
      <c r="F109" s="25"/>
      <c r="G109" s="21">
        <f t="shared" si="2"/>
        <v>0</v>
      </c>
      <c r="H109" s="21" t="str">
        <f t="shared" si="3"/>
        <v>#N/A</v>
      </c>
      <c r="I109" s="26" t="str">
        <f t="shared" si="4"/>
        <v>#N/A</v>
      </c>
      <c r="J109" s="27" t="str">
        <f>IFERROR(__xludf.DUMMYFUNCTION("GOOGLEFINANCE(A109,""low52"")"),"#N/A")</f>
        <v>#N/A</v>
      </c>
      <c r="K109" s="28" t="str">
        <f>IFERROR(__xludf.DUMMYFUNCTION("GOOGLEFINANCE(A109,""HIGH52"")"),"#N/A")</f>
        <v>#N/A</v>
      </c>
      <c r="L109" s="29" t="str">
        <f>IFERROR(__xludf.DUMMYFUNCTION("GOOGLEFINANCE(A109,""eps"")
"),"#N/A")</f>
        <v>#N/A</v>
      </c>
      <c r="M109" s="29" t="str">
        <f t="shared" si="5"/>
        <v>#N/A</v>
      </c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1"/>
      <c r="AA109" s="31"/>
      <c r="AB109" s="31"/>
      <c r="AC109" s="31"/>
    </row>
    <row r="110" ht="15.75" customHeight="1">
      <c r="A110" s="32"/>
      <c r="B110" s="21" t="str">
        <f>IFERROR(__xludf.DUMMYFUNCTION("googlefinance(A110)"),"#N/A")</f>
        <v>#N/A</v>
      </c>
      <c r="C110" s="22" t="str">
        <f t="shared" si="1"/>
        <v>#N/A</v>
      </c>
      <c r="D110" s="23" t="str">
        <f>IFERROR(__xludf.DUMMYFUNCTION("GOOGLEFINANCE(A110,""closeyest"")"),"#N/A")</f>
        <v>#N/A</v>
      </c>
      <c r="E110" s="33"/>
      <c r="F110" s="25"/>
      <c r="G110" s="21">
        <f t="shared" si="2"/>
        <v>0</v>
      </c>
      <c r="H110" s="21" t="str">
        <f t="shared" si="3"/>
        <v>#N/A</v>
      </c>
      <c r="I110" s="26" t="str">
        <f t="shared" si="4"/>
        <v>#N/A</v>
      </c>
      <c r="J110" s="27" t="str">
        <f>IFERROR(__xludf.DUMMYFUNCTION("GOOGLEFINANCE(A110,""low52"")"),"#N/A")</f>
        <v>#N/A</v>
      </c>
      <c r="K110" s="28" t="str">
        <f>IFERROR(__xludf.DUMMYFUNCTION("GOOGLEFINANCE(A110,""HIGH52"")"),"#N/A")</f>
        <v>#N/A</v>
      </c>
      <c r="L110" s="29" t="str">
        <f>IFERROR(__xludf.DUMMYFUNCTION("GOOGLEFINANCE(A110,""eps"")
"),"#N/A")</f>
        <v>#N/A</v>
      </c>
      <c r="M110" s="29" t="str">
        <f t="shared" si="5"/>
        <v>#N/A</v>
      </c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1"/>
      <c r="AA110" s="31"/>
      <c r="AB110" s="31"/>
      <c r="AC110" s="31"/>
    </row>
    <row r="111" ht="15.75" customHeight="1">
      <c r="A111" s="32"/>
      <c r="B111" s="21" t="str">
        <f>IFERROR(__xludf.DUMMYFUNCTION("googlefinance(A111)"),"#N/A")</f>
        <v>#N/A</v>
      </c>
      <c r="C111" s="22" t="str">
        <f t="shared" si="1"/>
        <v>#N/A</v>
      </c>
      <c r="D111" s="23" t="str">
        <f>IFERROR(__xludf.DUMMYFUNCTION("GOOGLEFINANCE(A111,""closeyest"")"),"#N/A")</f>
        <v>#N/A</v>
      </c>
      <c r="E111" s="33"/>
      <c r="F111" s="25"/>
      <c r="G111" s="21">
        <f t="shared" si="2"/>
        <v>0</v>
      </c>
      <c r="H111" s="21" t="str">
        <f t="shared" si="3"/>
        <v>#N/A</v>
      </c>
      <c r="I111" s="26" t="str">
        <f t="shared" si="4"/>
        <v>#N/A</v>
      </c>
      <c r="J111" s="27" t="str">
        <f>IFERROR(__xludf.DUMMYFUNCTION("GOOGLEFINANCE(A111,""low52"")"),"#N/A")</f>
        <v>#N/A</v>
      </c>
      <c r="K111" s="28" t="str">
        <f>IFERROR(__xludf.DUMMYFUNCTION("GOOGLEFINANCE(A111,""HIGH52"")"),"#N/A")</f>
        <v>#N/A</v>
      </c>
      <c r="L111" s="29" t="str">
        <f>IFERROR(__xludf.DUMMYFUNCTION("GOOGLEFINANCE(A111,""eps"")
"),"#N/A")</f>
        <v>#N/A</v>
      </c>
      <c r="M111" s="29" t="str">
        <f t="shared" si="5"/>
        <v>#N/A</v>
      </c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1"/>
      <c r="AA111" s="31"/>
      <c r="AB111" s="31"/>
      <c r="AC111" s="31"/>
    </row>
    <row r="112" ht="15.75" customHeight="1">
      <c r="A112" s="32"/>
      <c r="B112" s="21" t="str">
        <f>IFERROR(__xludf.DUMMYFUNCTION("googlefinance(A112)"),"#N/A")</f>
        <v>#N/A</v>
      </c>
      <c r="C112" s="22" t="str">
        <f t="shared" si="1"/>
        <v>#N/A</v>
      </c>
      <c r="D112" s="23" t="str">
        <f>IFERROR(__xludf.DUMMYFUNCTION("GOOGLEFINANCE(A112,""closeyest"")"),"#N/A")</f>
        <v>#N/A</v>
      </c>
      <c r="E112" s="33"/>
      <c r="F112" s="25"/>
      <c r="G112" s="21">
        <f t="shared" si="2"/>
        <v>0</v>
      </c>
      <c r="H112" s="21" t="str">
        <f t="shared" si="3"/>
        <v>#N/A</v>
      </c>
      <c r="I112" s="26" t="str">
        <f t="shared" si="4"/>
        <v>#N/A</v>
      </c>
      <c r="J112" s="27" t="str">
        <f>IFERROR(__xludf.DUMMYFUNCTION("GOOGLEFINANCE(A112,""low52"")"),"#N/A")</f>
        <v>#N/A</v>
      </c>
      <c r="K112" s="28" t="str">
        <f>IFERROR(__xludf.DUMMYFUNCTION("GOOGLEFINANCE(A112,""HIGH52"")"),"#N/A")</f>
        <v>#N/A</v>
      </c>
      <c r="L112" s="29" t="str">
        <f>IFERROR(__xludf.DUMMYFUNCTION("GOOGLEFINANCE(A112,""eps"")
"),"#N/A")</f>
        <v>#N/A</v>
      </c>
      <c r="M112" s="29" t="str">
        <f t="shared" si="5"/>
        <v>#N/A</v>
      </c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1"/>
      <c r="AA112" s="31"/>
      <c r="AB112" s="31"/>
      <c r="AC112" s="31"/>
    </row>
    <row r="113" ht="15.75" customHeight="1">
      <c r="A113" s="32"/>
      <c r="B113" s="21" t="str">
        <f>IFERROR(__xludf.DUMMYFUNCTION("googlefinance(A113)"),"#N/A")</f>
        <v>#N/A</v>
      </c>
      <c r="C113" s="22" t="str">
        <f t="shared" si="1"/>
        <v>#N/A</v>
      </c>
      <c r="D113" s="23" t="str">
        <f>IFERROR(__xludf.DUMMYFUNCTION("GOOGLEFINANCE(A113,""closeyest"")"),"#N/A")</f>
        <v>#N/A</v>
      </c>
      <c r="E113" s="33"/>
      <c r="F113" s="25"/>
      <c r="G113" s="21">
        <f t="shared" si="2"/>
        <v>0</v>
      </c>
      <c r="H113" s="21" t="str">
        <f t="shared" si="3"/>
        <v>#N/A</v>
      </c>
      <c r="I113" s="26" t="str">
        <f t="shared" si="4"/>
        <v>#N/A</v>
      </c>
      <c r="J113" s="27" t="str">
        <f>IFERROR(__xludf.DUMMYFUNCTION("GOOGLEFINANCE(A113,""low52"")"),"#N/A")</f>
        <v>#N/A</v>
      </c>
      <c r="K113" s="28" t="str">
        <f>IFERROR(__xludf.DUMMYFUNCTION("GOOGLEFINANCE(A113,""HIGH52"")"),"#N/A")</f>
        <v>#N/A</v>
      </c>
      <c r="L113" s="29" t="str">
        <f>IFERROR(__xludf.DUMMYFUNCTION("GOOGLEFINANCE(A113,""eps"")
"),"#N/A")</f>
        <v>#N/A</v>
      </c>
      <c r="M113" s="29" t="str">
        <f t="shared" si="5"/>
        <v>#N/A</v>
      </c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1"/>
      <c r="AA113" s="31"/>
      <c r="AB113" s="31"/>
      <c r="AC113" s="31"/>
    </row>
    <row r="114" ht="15.75" customHeight="1">
      <c r="A114" s="32"/>
      <c r="B114" s="21" t="str">
        <f>IFERROR(__xludf.DUMMYFUNCTION("googlefinance(A114)"),"#N/A")</f>
        <v>#N/A</v>
      </c>
      <c r="C114" s="22" t="str">
        <f t="shared" si="1"/>
        <v>#N/A</v>
      </c>
      <c r="D114" s="23" t="str">
        <f>IFERROR(__xludf.DUMMYFUNCTION("GOOGLEFINANCE(A114,""closeyest"")"),"#N/A")</f>
        <v>#N/A</v>
      </c>
      <c r="E114" s="33"/>
      <c r="F114" s="25"/>
      <c r="G114" s="21">
        <f t="shared" si="2"/>
        <v>0</v>
      </c>
      <c r="H114" s="21" t="str">
        <f t="shared" si="3"/>
        <v>#N/A</v>
      </c>
      <c r="I114" s="26" t="str">
        <f t="shared" si="4"/>
        <v>#N/A</v>
      </c>
      <c r="J114" s="27" t="str">
        <f>IFERROR(__xludf.DUMMYFUNCTION("GOOGLEFINANCE(A114,""low52"")"),"#N/A")</f>
        <v>#N/A</v>
      </c>
      <c r="K114" s="28" t="str">
        <f>IFERROR(__xludf.DUMMYFUNCTION("GOOGLEFINANCE(A114,""HIGH52"")"),"#N/A")</f>
        <v>#N/A</v>
      </c>
      <c r="L114" s="29" t="str">
        <f>IFERROR(__xludf.DUMMYFUNCTION("GOOGLEFINANCE(A114,""eps"")
"),"#N/A")</f>
        <v>#N/A</v>
      </c>
      <c r="M114" s="29" t="str">
        <f t="shared" si="5"/>
        <v>#N/A</v>
      </c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1"/>
      <c r="AA114" s="31"/>
      <c r="AB114" s="31"/>
      <c r="AC114" s="31"/>
    </row>
    <row r="115" ht="15.75" customHeight="1">
      <c r="A115" s="32"/>
      <c r="B115" s="21" t="str">
        <f>IFERROR(__xludf.DUMMYFUNCTION("googlefinance(A115)"),"#N/A")</f>
        <v>#N/A</v>
      </c>
      <c r="C115" s="22" t="str">
        <f t="shared" si="1"/>
        <v>#N/A</v>
      </c>
      <c r="D115" s="23" t="str">
        <f>IFERROR(__xludf.DUMMYFUNCTION("GOOGLEFINANCE(A115,""closeyest"")"),"#N/A")</f>
        <v>#N/A</v>
      </c>
      <c r="E115" s="33"/>
      <c r="F115" s="25"/>
      <c r="G115" s="21">
        <f t="shared" si="2"/>
        <v>0</v>
      </c>
      <c r="H115" s="21" t="str">
        <f t="shared" si="3"/>
        <v>#N/A</v>
      </c>
      <c r="I115" s="26" t="str">
        <f t="shared" si="4"/>
        <v>#N/A</v>
      </c>
      <c r="J115" s="27" t="str">
        <f>IFERROR(__xludf.DUMMYFUNCTION("GOOGLEFINANCE(A115,""low52"")"),"#N/A")</f>
        <v>#N/A</v>
      </c>
      <c r="K115" s="28" t="str">
        <f>IFERROR(__xludf.DUMMYFUNCTION("GOOGLEFINANCE(A115,""HIGH52"")"),"#N/A")</f>
        <v>#N/A</v>
      </c>
      <c r="L115" s="29" t="str">
        <f>IFERROR(__xludf.DUMMYFUNCTION("GOOGLEFINANCE(A115,""eps"")
"),"#N/A")</f>
        <v>#N/A</v>
      </c>
      <c r="M115" s="29" t="str">
        <f t="shared" si="5"/>
        <v>#N/A</v>
      </c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1"/>
      <c r="AA115" s="31"/>
      <c r="AB115" s="31"/>
      <c r="AC115" s="31"/>
    </row>
    <row r="116" ht="15.75" customHeight="1">
      <c r="A116" s="32"/>
      <c r="B116" s="21" t="str">
        <f>IFERROR(__xludf.DUMMYFUNCTION("googlefinance(A116)"),"#N/A")</f>
        <v>#N/A</v>
      </c>
      <c r="C116" s="22" t="str">
        <f t="shared" si="1"/>
        <v>#N/A</v>
      </c>
      <c r="D116" s="23" t="str">
        <f>IFERROR(__xludf.DUMMYFUNCTION("GOOGLEFINANCE(A116,""closeyest"")"),"#N/A")</f>
        <v>#N/A</v>
      </c>
      <c r="E116" s="33"/>
      <c r="F116" s="25"/>
      <c r="G116" s="21">
        <f t="shared" si="2"/>
        <v>0</v>
      </c>
      <c r="H116" s="21" t="str">
        <f t="shared" si="3"/>
        <v>#N/A</v>
      </c>
      <c r="I116" s="26" t="str">
        <f t="shared" si="4"/>
        <v>#N/A</v>
      </c>
      <c r="J116" s="27" t="str">
        <f>IFERROR(__xludf.DUMMYFUNCTION("GOOGLEFINANCE(A116,""low52"")"),"#N/A")</f>
        <v>#N/A</v>
      </c>
      <c r="K116" s="28" t="str">
        <f>IFERROR(__xludf.DUMMYFUNCTION("GOOGLEFINANCE(A116,""HIGH52"")"),"#N/A")</f>
        <v>#N/A</v>
      </c>
      <c r="L116" s="29" t="str">
        <f>IFERROR(__xludf.DUMMYFUNCTION("GOOGLEFINANCE(A116,""eps"")
"),"#N/A")</f>
        <v>#N/A</v>
      </c>
      <c r="M116" s="29" t="str">
        <f t="shared" si="5"/>
        <v>#N/A</v>
      </c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1"/>
      <c r="AA116" s="31"/>
      <c r="AB116" s="31"/>
      <c r="AC116" s="31"/>
    </row>
    <row r="117" ht="15.75" customHeight="1">
      <c r="A117" s="32"/>
      <c r="B117" s="21" t="str">
        <f>IFERROR(__xludf.DUMMYFUNCTION("googlefinance(A117)"),"#N/A")</f>
        <v>#N/A</v>
      </c>
      <c r="C117" s="22" t="str">
        <f t="shared" si="1"/>
        <v>#N/A</v>
      </c>
      <c r="D117" s="23" t="str">
        <f>IFERROR(__xludf.DUMMYFUNCTION("GOOGLEFINANCE(A117,""closeyest"")"),"#N/A")</f>
        <v>#N/A</v>
      </c>
      <c r="E117" s="33"/>
      <c r="F117" s="25"/>
      <c r="G117" s="21">
        <f t="shared" si="2"/>
        <v>0</v>
      </c>
      <c r="H117" s="21" t="str">
        <f t="shared" si="3"/>
        <v>#N/A</v>
      </c>
      <c r="I117" s="26" t="str">
        <f t="shared" si="4"/>
        <v>#N/A</v>
      </c>
      <c r="J117" s="27" t="str">
        <f>IFERROR(__xludf.DUMMYFUNCTION("GOOGLEFINANCE(A117,""low52"")"),"#N/A")</f>
        <v>#N/A</v>
      </c>
      <c r="K117" s="28" t="str">
        <f>IFERROR(__xludf.DUMMYFUNCTION("GOOGLEFINANCE(A117,""HIGH52"")"),"#N/A")</f>
        <v>#N/A</v>
      </c>
      <c r="L117" s="29" t="str">
        <f>IFERROR(__xludf.DUMMYFUNCTION("GOOGLEFINANCE(A117,""eps"")
"),"#N/A")</f>
        <v>#N/A</v>
      </c>
      <c r="M117" s="29" t="str">
        <f t="shared" si="5"/>
        <v>#N/A</v>
      </c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1"/>
      <c r="AA117" s="31"/>
      <c r="AB117" s="31"/>
      <c r="AC117" s="31"/>
    </row>
    <row r="118" ht="15.75" customHeight="1">
      <c r="A118" s="37"/>
      <c r="B118" s="31"/>
      <c r="C118" s="31"/>
      <c r="D118" s="39"/>
      <c r="E118" s="40"/>
      <c r="F118" s="31"/>
      <c r="G118" s="31"/>
      <c r="H118" s="31"/>
      <c r="I118" s="41"/>
      <c r="J118" s="42"/>
      <c r="K118" s="43"/>
      <c r="L118" s="41"/>
      <c r="M118" s="44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1"/>
      <c r="AA118" s="31"/>
      <c r="AB118" s="31"/>
      <c r="AC118" s="31"/>
    </row>
    <row r="119" ht="15.75" customHeight="1">
      <c r="A119" s="37"/>
      <c r="B119" s="31"/>
      <c r="C119" s="31"/>
      <c r="D119" s="39"/>
      <c r="E119" s="40"/>
      <c r="F119" s="31"/>
      <c r="G119" s="31"/>
      <c r="H119" s="31"/>
      <c r="I119" s="41"/>
      <c r="J119" s="42"/>
      <c r="K119" s="43"/>
      <c r="L119" s="41"/>
      <c r="M119" s="44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1"/>
      <c r="AA119" s="31"/>
      <c r="AB119" s="31"/>
      <c r="AC119" s="31"/>
    </row>
    <row r="120" ht="15.75" customHeight="1">
      <c r="A120" s="37"/>
      <c r="B120" s="31"/>
      <c r="C120" s="31"/>
      <c r="D120" s="39"/>
      <c r="E120" s="40"/>
      <c r="F120" s="31"/>
      <c r="G120" s="31"/>
      <c r="H120" s="31"/>
      <c r="I120" s="41"/>
      <c r="J120" s="42"/>
      <c r="K120" s="43"/>
      <c r="L120" s="41"/>
      <c r="M120" s="44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1"/>
      <c r="AA120" s="31"/>
      <c r="AB120" s="31"/>
      <c r="AC120" s="31"/>
    </row>
    <row r="121" ht="15.75" customHeight="1">
      <c r="A121" s="37"/>
      <c r="B121" s="31"/>
      <c r="C121" s="31"/>
      <c r="D121" s="39"/>
      <c r="E121" s="40"/>
      <c r="F121" s="31"/>
      <c r="G121" s="31"/>
      <c r="H121" s="31"/>
      <c r="I121" s="41"/>
      <c r="J121" s="42"/>
      <c r="K121" s="43"/>
      <c r="L121" s="41"/>
      <c r="M121" s="44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1"/>
      <c r="AA121" s="31"/>
      <c r="AB121" s="31"/>
      <c r="AC121" s="31"/>
    </row>
    <row r="122" ht="15.75" customHeight="1">
      <c r="A122" s="37"/>
      <c r="B122" s="31"/>
      <c r="C122" s="31"/>
      <c r="D122" s="39"/>
      <c r="E122" s="40"/>
      <c r="F122" s="31"/>
      <c r="G122" s="31"/>
      <c r="H122" s="31"/>
      <c r="I122" s="41"/>
      <c r="J122" s="42"/>
      <c r="K122" s="43"/>
      <c r="L122" s="41"/>
      <c r="M122" s="44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1"/>
      <c r="AA122" s="31"/>
      <c r="AB122" s="31"/>
      <c r="AC122" s="31"/>
    </row>
    <row r="123" ht="15.75" customHeight="1">
      <c r="A123" s="37"/>
      <c r="B123" s="31"/>
      <c r="C123" s="31"/>
      <c r="D123" s="39"/>
      <c r="E123" s="40"/>
      <c r="F123" s="31"/>
      <c r="G123" s="31"/>
      <c r="H123" s="31"/>
      <c r="I123" s="41"/>
      <c r="J123" s="42"/>
      <c r="K123" s="43"/>
      <c r="L123" s="41"/>
      <c r="M123" s="44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1"/>
      <c r="AA123" s="31"/>
      <c r="AB123" s="31"/>
      <c r="AC123" s="31"/>
    </row>
    <row r="124" ht="15.75" customHeight="1">
      <c r="A124" s="37"/>
      <c r="B124" s="31"/>
      <c r="C124" s="31"/>
      <c r="D124" s="39"/>
      <c r="E124" s="40"/>
      <c r="F124" s="31"/>
      <c r="G124" s="31"/>
      <c r="H124" s="31"/>
      <c r="I124" s="41"/>
      <c r="J124" s="42"/>
      <c r="K124" s="43"/>
      <c r="L124" s="41"/>
      <c r="M124" s="44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1"/>
      <c r="AA124" s="31"/>
      <c r="AB124" s="31"/>
      <c r="AC124" s="31"/>
    </row>
    <row r="125" ht="15.75" customHeight="1">
      <c r="A125" s="37"/>
      <c r="B125" s="31"/>
      <c r="C125" s="31"/>
      <c r="D125" s="39"/>
      <c r="E125" s="40"/>
      <c r="F125" s="31"/>
      <c r="G125" s="31"/>
      <c r="H125" s="31"/>
      <c r="I125" s="41"/>
      <c r="J125" s="42"/>
      <c r="K125" s="43"/>
      <c r="L125" s="41"/>
      <c r="M125" s="44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1"/>
      <c r="AA125" s="31"/>
      <c r="AB125" s="31"/>
      <c r="AC125" s="31"/>
    </row>
    <row r="126" ht="15.75" customHeight="1">
      <c r="A126" s="37"/>
      <c r="B126" s="31"/>
      <c r="C126" s="31"/>
      <c r="D126" s="39"/>
      <c r="E126" s="40"/>
      <c r="F126" s="31"/>
      <c r="G126" s="31"/>
      <c r="H126" s="31"/>
      <c r="I126" s="41"/>
      <c r="J126" s="42"/>
      <c r="K126" s="43"/>
      <c r="L126" s="41"/>
      <c r="M126" s="44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1"/>
      <c r="AA126" s="31"/>
      <c r="AB126" s="31"/>
      <c r="AC126" s="31"/>
    </row>
    <row r="127" ht="15.75" customHeight="1">
      <c r="A127" s="37"/>
      <c r="B127" s="31"/>
      <c r="C127" s="31"/>
      <c r="D127" s="39"/>
      <c r="E127" s="40"/>
      <c r="F127" s="31"/>
      <c r="G127" s="31"/>
      <c r="H127" s="31"/>
      <c r="I127" s="41"/>
      <c r="J127" s="42"/>
      <c r="K127" s="43"/>
      <c r="L127" s="41"/>
      <c r="M127" s="44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1"/>
      <c r="AA127" s="31"/>
      <c r="AB127" s="31"/>
      <c r="AC127" s="31"/>
    </row>
    <row r="128" ht="15.75" customHeight="1">
      <c r="A128" s="37"/>
      <c r="B128" s="31"/>
      <c r="C128" s="31"/>
      <c r="D128" s="39"/>
      <c r="E128" s="40"/>
      <c r="F128" s="31"/>
      <c r="G128" s="31"/>
      <c r="H128" s="31"/>
      <c r="I128" s="41"/>
      <c r="J128" s="42"/>
      <c r="K128" s="43"/>
      <c r="L128" s="41"/>
      <c r="M128" s="44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1"/>
      <c r="AA128" s="31"/>
      <c r="AB128" s="31"/>
      <c r="AC128" s="31"/>
    </row>
    <row r="129" ht="15.75" customHeight="1">
      <c r="A129" s="37"/>
      <c r="B129" s="31"/>
      <c r="C129" s="31"/>
      <c r="D129" s="39"/>
      <c r="E129" s="40"/>
      <c r="F129" s="31"/>
      <c r="G129" s="31"/>
      <c r="H129" s="31"/>
      <c r="I129" s="41"/>
      <c r="J129" s="42"/>
      <c r="K129" s="43"/>
      <c r="L129" s="41"/>
      <c r="M129" s="44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1"/>
      <c r="AA129" s="31"/>
      <c r="AB129" s="31"/>
      <c r="AC129" s="31"/>
    </row>
    <row r="130" ht="15.75" customHeight="1">
      <c r="A130" s="37"/>
      <c r="B130" s="31"/>
      <c r="C130" s="31"/>
      <c r="D130" s="39"/>
      <c r="E130" s="40"/>
      <c r="F130" s="31"/>
      <c r="G130" s="31"/>
      <c r="H130" s="31"/>
      <c r="I130" s="41"/>
      <c r="J130" s="42"/>
      <c r="K130" s="43"/>
      <c r="L130" s="41"/>
      <c r="M130" s="44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1"/>
      <c r="AA130" s="31"/>
      <c r="AB130" s="31"/>
      <c r="AC130" s="31"/>
    </row>
    <row r="131" ht="15.75" customHeight="1">
      <c r="A131" s="37"/>
      <c r="B131" s="31"/>
      <c r="C131" s="31"/>
      <c r="D131" s="39"/>
      <c r="E131" s="40"/>
      <c r="F131" s="31"/>
      <c r="G131" s="31"/>
      <c r="H131" s="31"/>
      <c r="I131" s="41"/>
      <c r="J131" s="42"/>
      <c r="K131" s="43"/>
      <c r="L131" s="41"/>
      <c r="M131" s="44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1"/>
      <c r="AA131" s="31"/>
      <c r="AB131" s="31"/>
      <c r="AC131" s="31"/>
    </row>
    <row r="132" ht="15.75" customHeight="1">
      <c r="A132" s="37"/>
      <c r="B132" s="31"/>
      <c r="C132" s="31"/>
      <c r="D132" s="39"/>
      <c r="E132" s="40"/>
      <c r="F132" s="31"/>
      <c r="G132" s="31"/>
      <c r="H132" s="31"/>
      <c r="I132" s="41"/>
      <c r="J132" s="42"/>
      <c r="K132" s="43"/>
      <c r="L132" s="41"/>
      <c r="M132" s="44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1"/>
      <c r="AA132" s="31"/>
      <c r="AB132" s="31"/>
      <c r="AC132" s="31"/>
    </row>
    <row r="133" ht="15.75" customHeight="1">
      <c r="A133" s="37"/>
      <c r="B133" s="31"/>
      <c r="C133" s="31"/>
      <c r="D133" s="39"/>
      <c r="E133" s="40"/>
      <c r="F133" s="31"/>
      <c r="G133" s="31"/>
      <c r="H133" s="31"/>
      <c r="I133" s="41"/>
      <c r="J133" s="42"/>
      <c r="K133" s="43"/>
      <c r="L133" s="41"/>
      <c r="M133" s="44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1"/>
      <c r="AA133" s="31"/>
      <c r="AB133" s="31"/>
      <c r="AC133" s="31"/>
    </row>
    <row r="134" ht="15.75" customHeight="1">
      <c r="A134" s="37"/>
      <c r="B134" s="31"/>
      <c r="C134" s="31"/>
      <c r="D134" s="39"/>
      <c r="E134" s="40"/>
      <c r="F134" s="31"/>
      <c r="G134" s="31"/>
      <c r="H134" s="31"/>
      <c r="I134" s="41"/>
      <c r="J134" s="42"/>
      <c r="K134" s="43"/>
      <c r="L134" s="41"/>
      <c r="M134" s="44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1"/>
      <c r="AA134" s="31"/>
      <c r="AB134" s="31"/>
      <c r="AC134" s="31"/>
    </row>
    <row r="135" ht="15.75" customHeight="1">
      <c r="A135" s="37"/>
      <c r="B135" s="31"/>
      <c r="C135" s="31"/>
      <c r="D135" s="39"/>
      <c r="E135" s="40"/>
      <c r="F135" s="31"/>
      <c r="G135" s="31"/>
      <c r="H135" s="31"/>
      <c r="I135" s="41"/>
      <c r="J135" s="42"/>
      <c r="K135" s="43"/>
      <c r="L135" s="41"/>
      <c r="M135" s="44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1"/>
      <c r="AA135" s="31"/>
      <c r="AB135" s="31"/>
      <c r="AC135" s="31"/>
    </row>
    <row r="136" ht="15.75" customHeight="1">
      <c r="A136" s="37"/>
      <c r="B136" s="31"/>
      <c r="C136" s="31"/>
      <c r="D136" s="39"/>
      <c r="E136" s="40"/>
      <c r="F136" s="31"/>
      <c r="G136" s="31"/>
      <c r="H136" s="31"/>
      <c r="I136" s="41"/>
      <c r="J136" s="42"/>
      <c r="K136" s="43"/>
      <c r="L136" s="41"/>
      <c r="M136" s="44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1"/>
      <c r="AA136" s="31"/>
      <c r="AB136" s="31"/>
      <c r="AC136" s="31"/>
    </row>
    <row r="137" ht="15.75" customHeight="1">
      <c r="A137" s="37"/>
      <c r="B137" s="31"/>
      <c r="C137" s="31"/>
      <c r="D137" s="39"/>
      <c r="E137" s="40"/>
      <c r="F137" s="31"/>
      <c r="G137" s="31"/>
      <c r="H137" s="31"/>
      <c r="I137" s="41"/>
      <c r="J137" s="42"/>
      <c r="K137" s="43"/>
      <c r="L137" s="41"/>
      <c r="M137" s="44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1"/>
      <c r="AA137" s="31"/>
      <c r="AB137" s="31"/>
      <c r="AC137" s="31"/>
    </row>
    <row r="138" ht="15.75" customHeight="1">
      <c r="A138" s="37"/>
      <c r="B138" s="31"/>
      <c r="C138" s="31"/>
      <c r="D138" s="39"/>
      <c r="E138" s="40"/>
      <c r="F138" s="31"/>
      <c r="G138" s="31"/>
      <c r="H138" s="31"/>
      <c r="I138" s="41"/>
      <c r="J138" s="42"/>
      <c r="K138" s="43"/>
      <c r="L138" s="41"/>
      <c r="M138" s="44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1"/>
      <c r="AA138" s="31"/>
      <c r="AB138" s="31"/>
      <c r="AC138" s="31"/>
    </row>
    <row r="139" ht="15.75" customHeight="1">
      <c r="A139" s="37"/>
      <c r="B139" s="31"/>
      <c r="C139" s="31"/>
      <c r="D139" s="39"/>
      <c r="E139" s="40"/>
      <c r="F139" s="31"/>
      <c r="G139" s="31"/>
      <c r="H139" s="31"/>
      <c r="I139" s="41"/>
      <c r="J139" s="42"/>
      <c r="K139" s="43"/>
      <c r="L139" s="41"/>
      <c r="M139" s="44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1"/>
      <c r="AA139" s="31"/>
      <c r="AB139" s="31"/>
      <c r="AC139" s="31"/>
    </row>
    <row r="140" ht="15.75" customHeight="1">
      <c r="A140" s="37"/>
      <c r="B140" s="31"/>
      <c r="C140" s="31"/>
      <c r="D140" s="39"/>
      <c r="E140" s="40"/>
      <c r="F140" s="31"/>
      <c r="G140" s="31"/>
      <c r="H140" s="31"/>
      <c r="I140" s="41"/>
      <c r="J140" s="42"/>
      <c r="K140" s="43"/>
      <c r="L140" s="41"/>
      <c r="M140" s="44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1"/>
      <c r="AA140" s="31"/>
      <c r="AB140" s="31"/>
      <c r="AC140" s="31"/>
    </row>
    <row r="141" ht="15.75" customHeight="1">
      <c r="A141" s="37"/>
      <c r="B141" s="31"/>
      <c r="C141" s="31"/>
      <c r="D141" s="39"/>
      <c r="E141" s="40"/>
      <c r="F141" s="31"/>
      <c r="G141" s="31"/>
      <c r="H141" s="31"/>
      <c r="I141" s="41"/>
      <c r="J141" s="42"/>
      <c r="K141" s="43"/>
      <c r="L141" s="41"/>
      <c r="M141" s="44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1"/>
      <c r="AA141" s="31"/>
      <c r="AB141" s="31"/>
      <c r="AC141" s="31"/>
    </row>
    <row r="142" ht="15.75" customHeight="1">
      <c r="A142" s="37"/>
      <c r="B142" s="31"/>
      <c r="C142" s="31"/>
      <c r="D142" s="39"/>
      <c r="E142" s="40"/>
      <c r="F142" s="31"/>
      <c r="G142" s="31"/>
      <c r="H142" s="31"/>
      <c r="I142" s="41"/>
      <c r="J142" s="42"/>
      <c r="K142" s="43"/>
      <c r="L142" s="41"/>
      <c r="M142" s="44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1"/>
      <c r="AA142" s="31"/>
      <c r="AB142" s="31"/>
      <c r="AC142" s="31"/>
    </row>
    <row r="143" ht="15.75" customHeight="1">
      <c r="A143" s="37"/>
      <c r="B143" s="31"/>
      <c r="C143" s="31"/>
      <c r="D143" s="39"/>
      <c r="E143" s="40"/>
      <c r="F143" s="31"/>
      <c r="G143" s="31"/>
      <c r="H143" s="31"/>
      <c r="I143" s="41"/>
      <c r="J143" s="42"/>
      <c r="K143" s="43"/>
      <c r="L143" s="41"/>
      <c r="M143" s="44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1"/>
      <c r="AA143" s="31"/>
      <c r="AB143" s="31"/>
      <c r="AC143" s="31"/>
    </row>
    <row r="144" ht="15.75" customHeight="1">
      <c r="A144" s="37"/>
      <c r="B144" s="31"/>
      <c r="C144" s="31"/>
      <c r="D144" s="39"/>
      <c r="E144" s="40"/>
      <c r="F144" s="31"/>
      <c r="G144" s="31"/>
      <c r="H144" s="31"/>
      <c r="I144" s="41"/>
      <c r="J144" s="42"/>
      <c r="K144" s="43"/>
      <c r="L144" s="41"/>
      <c r="M144" s="44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1"/>
      <c r="AA144" s="31"/>
      <c r="AB144" s="31"/>
      <c r="AC144" s="31"/>
    </row>
    <row r="145" ht="15.75" customHeight="1">
      <c r="A145" s="37"/>
      <c r="B145" s="31"/>
      <c r="C145" s="31"/>
      <c r="D145" s="39"/>
      <c r="E145" s="40"/>
      <c r="F145" s="31"/>
      <c r="G145" s="31"/>
      <c r="H145" s="31"/>
      <c r="I145" s="41"/>
      <c r="J145" s="42"/>
      <c r="K145" s="43"/>
      <c r="L145" s="41"/>
      <c r="M145" s="44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1"/>
      <c r="AA145" s="31"/>
      <c r="AB145" s="31"/>
      <c r="AC145" s="31"/>
    </row>
    <row r="146" ht="15.75" customHeight="1">
      <c r="A146" s="37"/>
      <c r="B146" s="31"/>
      <c r="C146" s="31"/>
      <c r="D146" s="39"/>
      <c r="E146" s="40"/>
      <c r="F146" s="31"/>
      <c r="G146" s="31"/>
      <c r="H146" s="31"/>
      <c r="I146" s="41"/>
      <c r="J146" s="42"/>
      <c r="K146" s="43"/>
      <c r="L146" s="41"/>
      <c r="M146" s="44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1"/>
      <c r="AA146" s="31"/>
      <c r="AB146" s="31"/>
      <c r="AC146" s="31"/>
    </row>
    <row r="147" ht="15.75" customHeight="1">
      <c r="A147" s="37"/>
      <c r="B147" s="31"/>
      <c r="C147" s="31"/>
      <c r="D147" s="39"/>
      <c r="E147" s="40"/>
      <c r="F147" s="31"/>
      <c r="G147" s="31"/>
      <c r="H147" s="31"/>
      <c r="I147" s="41"/>
      <c r="J147" s="42"/>
      <c r="K147" s="43"/>
      <c r="L147" s="41"/>
      <c r="M147" s="44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1"/>
      <c r="AA147" s="31"/>
      <c r="AB147" s="31"/>
      <c r="AC147" s="31"/>
    </row>
    <row r="148" ht="15.75" customHeight="1">
      <c r="A148" s="37"/>
      <c r="B148" s="31"/>
      <c r="C148" s="31"/>
      <c r="D148" s="39"/>
      <c r="E148" s="40"/>
      <c r="F148" s="31"/>
      <c r="G148" s="31"/>
      <c r="H148" s="31"/>
      <c r="I148" s="41"/>
      <c r="J148" s="42"/>
      <c r="K148" s="43"/>
      <c r="L148" s="41"/>
      <c r="M148" s="44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1"/>
      <c r="AA148" s="31"/>
      <c r="AB148" s="31"/>
      <c r="AC148" s="31"/>
    </row>
    <row r="149" ht="15.75" customHeight="1">
      <c r="A149" s="37"/>
      <c r="B149" s="31"/>
      <c r="C149" s="31"/>
      <c r="D149" s="39"/>
      <c r="E149" s="40"/>
      <c r="F149" s="31"/>
      <c r="G149" s="31"/>
      <c r="H149" s="31"/>
      <c r="I149" s="41"/>
      <c r="J149" s="42"/>
      <c r="K149" s="43"/>
      <c r="L149" s="41"/>
      <c r="M149" s="44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1"/>
      <c r="AA149" s="31"/>
      <c r="AB149" s="31"/>
      <c r="AC149" s="31"/>
    </row>
    <row r="150" ht="15.75" customHeight="1">
      <c r="A150" s="37"/>
      <c r="B150" s="31"/>
      <c r="C150" s="31"/>
      <c r="D150" s="39"/>
      <c r="E150" s="40"/>
      <c r="F150" s="31"/>
      <c r="G150" s="31"/>
      <c r="H150" s="31"/>
      <c r="I150" s="41"/>
      <c r="J150" s="42"/>
      <c r="K150" s="43"/>
      <c r="L150" s="41"/>
      <c r="M150" s="44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1"/>
      <c r="AA150" s="31"/>
      <c r="AB150" s="31"/>
      <c r="AC150" s="31"/>
    </row>
    <row r="151" ht="15.75" customHeight="1">
      <c r="A151" s="37"/>
      <c r="B151" s="31"/>
      <c r="C151" s="31"/>
      <c r="D151" s="39"/>
      <c r="E151" s="40"/>
      <c r="F151" s="31"/>
      <c r="G151" s="31"/>
      <c r="H151" s="31"/>
      <c r="I151" s="41"/>
      <c r="J151" s="42"/>
      <c r="K151" s="43"/>
      <c r="L151" s="41"/>
      <c r="M151" s="44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1"/>
      <c r="AA151" s="31"/>
      <c r="AB151" s="31"/>
      <c r="AC151" s="31"/>
    </row>
    <row r="152" ht="15.75" customHeight="1">
      <c r="A152" s="37"/>
      <c r="B152" s="31"/>
      <c r="C152" s="31"/>
      <c r="D152" s="39"/>
      <c r="E152" s="40"/>
      <c r="F152" s="31"/>
      <c r="G152" s="31"/>
      <c r="H152" s="31"/>
      <c r="I152" s="41"/>
      <c r="J152" s="42"/>
      <c r="K152" s="43"/>
      <c r="L152" s="41"/>
      <c r="M152" s="44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1"/>
      <c r="AA152" s="31"/>
      <c r="AB152" s="31"/>
      <c r="AC152" s="31"/>
    </row>
    <row r="153" ht="15.75" customHeight="1">
      <c r="A153" s="37"/>
      <c r="B153" s="31"/>
      <c r="C153" s="31"/>
      <c r="D153" s="39"/>
      <c r="E153" s="40"/>
      <c r="F153" s="31"/>
      <c r="G153" s="31"/>
      <c r="H153" s="31"/>
      <c r="I153" s="41"/>
      <c r="J153" s="42"/>
      <c r="K153" s="43"/>
      <c r="L153" s="41"/>
      <c r="M153" s="44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1"/>
      <c r="AA153" s="31"/>
      <c r="AB153" s="31"/>
      <c r="AC153" s="31"/>
    </row>
    <row r="154" ht="15.75" customHeight="1">
      <c r="A154" s="37"/>
      <c r="B154" s="31"/>
      <c r="C154" s="31"/>
      <c r="D154" s="39"/>
      <c r="E154" s="40"/>
      <c r="F154" s="31"/>
      <c r="G154" s="31"/>
      <c r="H154" s="31"/>
      <c r="I154" s="41"/>
      <c r="J154" s="42"/>
      <c r="K154" s="43"/>
      <c r="L154" s="41"/>
      <c r="M154" s="44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1"/>
      <c r="AA154" s="31"/>
      <c r="AB154" s="31"/>
      <c r="AC154" s="31"/>
    </row>
    <row r="155" ht="15.75" customHeight="1">
      <c r="A155" s="37"/>
      <c r="B155" s="31"/>
      <c r="C155" s="31"/>
      <c r="D155" s="39"/>
      <c r="E155" s="40"/>
      <c r="F155" s="31"/>
      <c r="G155" s="31"/>
      <c r="H155" s="31"/>
      <c r="I155" s="41"/>
      <c r="J155" s="42"/>
      <c r="K155" s="43"/>
      <c r="L155" s="41"/>
      <c r="M155" s="44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1"/>
      <c r="AA155" s="31"/>
      <c r="AB155" s="31"/>
      <c r="AC155" s="31"/>
    </row>
    <row r="156" ht="15.75" customHeight="1">
      <c r="A156" s="37"/>
      <c r="B156" s="31"/>
      <c r="C156" s="31"/>
      <c r="D156" s="39"/>
      <c r="E156" s="40"/>
      <c r="F156" s="31"/>
      <c r="G156" s="31"/>
      <c r="H156" s="31"/>
      <c r="I156" s="41"/>
      <c r="J156" s="42"/>
      <c r="K156" s="43"/>
      <c r="L156" s="41"/>
      <c r="M156" s="44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1"/>
      <c r="AA156" s="31"/>
      <c r="AB156" s="31"/>
      <c r="AC156" s="31"/>
    </row>
    <row r="157" ht="15.75" customHeight="1">
      <c r="A157" s="37"/>
      <c r="B157" s="31"/>
      <c r="C157" s="31"/>
      <c r="D157" s="39"/>
      <c r="E157" s="40"/>
      <c r="F157" s="31"/>
      <c r="G157" s="31"/>
      <c r="H157" s="31"/>
      <c r="I157" s="41"/>
      <c r="J157" s="42"/>
      <c r="K157" s="43"/>
      <c r="L157" s="41"/>
      <c r="M157" s="44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1"/>
      <c r="AA157" s="31"/>
      <c r="AB157" s="31"/>
      <c r="AC157" s="31"/>
    </row>
    <row r="158" ht="15.75" customHeight="1">
      <c r="A158" s="37"/>
      <c r="B158" s="31"/>
      <c r="C158" s="31"/>
      <c r="D158" s="39"/>
      <c r="E158" s="40"/>
      <c r="F158" s="31"/>
      <c r="G158" s="31"/>
      <c r="H158" s="31"/>
      <c r="I158" s="41"/>
      <c r="J158" s="42"/>
      <c r="K158" s="43"/>
      <c r="L158" s="41"/>
      <c r="M158" s="44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1"/>
      <c r="AA158" s="31"/>
      <c r="AB158" s="31"/>
      <c r="AC158" s="31"/>
    </row>
    <row r="159" ht="15.75" customHeight="1">
      <c r="A159" s="37"/>
      <c r="B159" s="31"/>
      <c r="C159" s="31"/>
      <c r="D159" s="39"/>
      <c r="E159" s="40"/>
      <c r="F159" s="31"/>
      <c r="G159" s="31"/>
      <c r="H159" s="31"/>
      <c r="I159" s="41"/>
      <c r="J159" s="42"/>
      <c r="K159" s="43"/>
      <c r="L159" s="41"/>
      <c r="M159" s="44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1"/>
      <c r="AA159" s="31"/>
      <c r="AB159" s="31"/>
      <c r="AC159" s="31"/>
    </row>
    <row r="160" ht="15.75" customHeight="1">
      <c r="A160" s="37"/>
      <c r="B160" s="31"/>
      <c r="C160" s="31"/>
      <c r="D160" s="39"/>
      <c r="E160" s="40"/>
      <c r="F160" s="31"/>
      <c r="G160" s="31"/>
      <c r="H160" s="31"/>
      <c r="I160" s="41"/>
      <c r="J160" s="42"/>
      <c r="K160" s="43"/>
      <c r="L160" s="41"/>
      <c r="M160" s="44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1"/>
      <c r="AA160" s="31"/>
      <c r="AB160" s="31"/>
      <c r="AC160" s="31"/>
    </row>
    <row r="161" ht="15.75" customHeight="1">
      <c r="A161" s="37"/>
      <c r="B161" s="31"/>
      <c r="C161" s="31"/>
      <c r="D161" s="39"/>
      <c r="E161" s="40"/>
      <c r="F161" s="31"/>
      <c r="G161" s="31"/>
      <c r="H161" s="31"/>
      <c r="I161" s="41"/>
      <c r="J161" s="42"/>
      <c r="K161" s="43"/>
      <c r="L161" s="41"/>
      <c r="M161" s="44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1"/>
      <c r="AA161" s="31"/>
      <c r="AB161" s="31"/>
      <c r="AC161" s="31"/>
    </row>
    <row r="162" ht="15.75" customHeight="1">
      <c r="A162" s="37"/>
      <c r="B162" s="31"/>
      <c r="C162" s="31"/>
      <c r="D162" s="39"/>
      <c r="E162" s="40"/>
      <c r="F162" s="31"/>
      <c r="G162" s="31"/>
      <c r="H162" s="31"/>
      <c r="I162" s="41"/>
      <c r="J162" s="42"/>
      <c r="K162" s="43"/>
      <c r="L162" s="41"/>
      <c r="M162" s="44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1"/>
      <c r="AA162" s="31"/>
      <c r="AB162" s="31"/>
      <c r="AC162" s="31"/>
    </row>
    <row r="163" ht="15.75" customHeight="1">
      <c r="A163" s="37"/>
      <c r="B163" s="31"/>
      <c r="C163" s="31"/>
      <c r="D163" s="39"/>
      <c r="E163" s="40"/>
      <c r="F163" s="31"/>
      <c r="G163" s="31"/>
      <c r="H163" s="31"/>
      <c r="I163" s="41"/>
      <c r="J163" s="42"/>
      <c r="K163" s="43"/>
      <c r="L163" s="41"/>
      <c r="M163" s="44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1"/>
      <c r="AA163" s="31"/>
      <c r="AB163" s="31"/>
      <c r="AC163" s="31"/>
    </row>
    <row r="164" ht="15.75" customHeight="1">
      <c r="A164" s="37"/>
      <c r="B164" s="31"/>
      <c r="C164" s="31"/>
      <c r="D164" s="39"/>
      <c r="E164" s="40"/>
      <c r="F164" s="31"/>
      <c r="G164" s="31"/>
      <c r="H164" s="31"/>
      <c r="I164" s="41"/>
      <c r="J164" s="42"/>
      <c r="K164" s="43"/>
      <c r="L164" s="41"/>
      <c r="M164" s="44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1"/>
      <c r="AA164" s="31"/>
      <c r="AB164" s="31"/>
      <c r="AC164" s="31"/>
    </row>
    <row r="165" ht="15.75" customHeight="1">
      <c r="A165" s="37"/>
      <c r="B165" s="31"/>
      <c r="C165" s="31"/>
      <c r="D165" s="39"/>
      <c r="E165" s="40"/>
      <c r="F165" s="31"/>
      <c r="G165" s="31"/>
      <c r="H165" s="31"/>
      <c r="I165" s="41"/>
      <c r="J165" s="42"/>
      <c r="K165" s="43"/>
      <c r="L165" s="41"/>
      <c r="M165" s="44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1"/>
      <c r="AA165" s="31"/>
      <c r="AB165" s="31"/>
      <c r="AC165" s="31"/>
    </row>
    <row r="166" ht="15.75" customHeight="1">
      <c r="A166" s="37"/>
      <c r="B166" s="31"/>
      <c r="C166" s="31"/>
      <c r="D166" s="39"/>
      <c r="E166" s="40"/>
      <c r="F166" s="31"/>
      <c r="G166" s="31"/>
      <c r="H166" s="31"/>
      <c r="I166" s="41"/>
      <c r="J166" s="42"/>
      <c r="K166" s="43"/>
      <c r="L166" s="41"/>
      <c r="M166" s="44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1"/>
      <c r="AA166" s="31"/>
      <c r="AB166" s="31"/>
      <c r="AC166" s="31"/>
    </row>
    <row r="167" ht="15.75" customHeight="1">
      <c r="A167" s="37"/>
      <c r="B167" s="31"/>
      <c r="C167" s="31"/>
      <c r="D167" s="39"/>
      <c r="E167" s="40"/>
      <c r="F167" s="31"/>
      <c r="G167" s="31"/>
      <c r="H167" s="31"/>
      <c r="I167" s="41"/>
      <c r="J167" s="42"/>
      <c r="K167" s="43"/>
      <c r="L167" s="41"/>
      <c r="M167" s="44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1"/>
      <c r="AA167" s="31"/>
      <c r="AB167" s="31"/>
      <c r="AC167" s="31"/>
    </row>
    <row r="168" ht="15.75" customHeight="1">
      <c r="A168" s="37"/>
      <c r="B168" s="31"/>
      <c r="C168" s="31"/>
      <c r="D168" s="39"/>
      <c r="E168" s="40"/>
      <c r="F168" s="31"/>
      <c r="G168" s="31"/>
      <c r="H168" s="31"/>
      <c r="I168" s="41"/>
      <c r="J168" s="42"/>
      <c r="K168" s="43"/>
      <c r="L168" s="41"/>
      <c r="M168" s="44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1"/>
      <c r="AA168" s="31"/>
      <c r="AB168" s="31"/>
      <c r="AC168" s="31"/>
    </row>
    <row r="169" ht="15.75" customHeight="1">
      <c r="A169" s="37"/>
      <c r="B169" s="31"/>
      <c r="C169" s="31"/>
      <c r="D169" s="39"/>
      <c r="E169" s="40"/>
      <c r="F169" s="31"/>
      <c r="G169" s="31"/>
      <c r="H169" s="31"/>
      <c r="I169" s="41"/>
      <c r="J169" s="42"/>
      <c r="K169" s="43"/>
      <c r="L169" s="41"/>
      <c r="M169" s="44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1"/>
      <c r="AA169" s="31"/>
      <c r="AB169" s="31"/>
      <c r="AC169" s="31"/>
    </row>
    <row r="170" ht="15.75" customHeight="1">
      <c r="A170" s="37"/>
      <c r="B170" s="31"/>
      <c r="C170" s="31"/>
      <c r="D170" s="39"/>
      <c r="E170" s="40"/>
      <c r="F170" s="31"/>
      <c r="G170" s="31"/>
      <c r="H170" s="31"/>
      <c r="I170" s="41"/>
      <c r="J170" s="42"/>
      <c r="K170" s="43"/>
      <c r="L170" s="41"/>
      <c r="M170" s="44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1"/>
      <c r="AA170" s="31"/>
      <c r="AB170" s="31"/>
      <c r="AC170" s="31"/>
    </row>
    <row r="171" ht="15.75" customHeight="1">
      <c r="A171" s="37"/>
      <c r="B171" s="31"/>
      <c r="C171" s="31"/>
      <c r="D171" s="39"/>
      <c r="E171" s="40"/>
      <c r="F171" s="31"/>
      <c r="G171" s="31"/>
      <c r="H171" s="31"/>
      <c r="I171" s="41"/>
      <c r="J171" s="42"/>
      <c r="K171" s="43"/>
      <c r="L171" s="41"/>
      <c r="M171" s="44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1"/>
      <c r="AA171" s="31"/>
      <c r="AB171" s="31"/>
      <c r="AC171" s="31"/>
    </row>
    <row r="172" ht="15.75" customHeight="1">
      <c r="A172" s="37"/>
      <c r="B172" s="31"/>
      <c r="C172" s="31"/>
      <c r="D172" s="39"/>
      <c r="E172" s="40"/>
      <c r="F172" s="31"/>
      <c r="G172" s="31"/>
      <c r="H172" s="31"/>
      <c r="I172" s="41"/>
      <c r="J172" s="42"/>
      <c r="K172" s="43"/>
      <c r="L172" s="41"/>
      <c r="M172" s="44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1"/>
      <c r="AA172" s="31"/>
      <c r="AB172" s="31"/>
      <c r="AC172" s="31"/>
    </row>
    <row r="173" ht="15.75" customHeight="1">
      <c r="A173" s="37"/>
      <c r="B173" s="31"/>
      <c r="C173" s="31"/>
      <c r="D173" s="39"/>
      <c r="E173" s="40"/>
      <c r="F173" s="31"/>
      <c r="G173" s="31"/>
      <c r="H173" s="31"/>
      <c r="I173" s="41"/>
      <c r="J173" s="42"/>
      <c r="K173" s="43"/>
      <c r="L173" s="41"/>
      <c r="M173" s="44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1"/>
      <c r="AA173" s="31"/>
      <c r="AB173" s="31"/>
      <c r="AC173" s="31"/>
    </row>
    <row r="174" ht="15.75" customHeight="1">
      <c r="A174" s="37"/>
      <c r="B174" s="31"/>
      <c r="C174" s="31"/>
      <c r="D174" s="39"/>
      <c r="E174" s="40"/>
      <c r="F174" s="31"/>
      <c r="G174" s="31"/>
      <c r="H174" s="31"/>
      <c r="I174" s="41"/>
      <c r="J174" s="42"/>
      <c r="K174" s="43"/>
      <c r="L174" s="41"/>
      <c r="M174" s="44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1"/>
      <c r="AA174" s="31"/>
      <c r="AB174" s="31"/>
      <c r="AC174" s="31"/>
    </row>
    <row r="175" ht="15.75" customHeight="1">
      <c r="A175" s="37"/>
      <c r="B175" s="31"/>
      <c r="C175" s="31"/>
      <c r="D175" s="39"/>
      <c r="E175" s="40"/>
      <c r="F175" s="31"/>
      <c r="G175" s="31"/>
      <c r="H175" s="31"/>
      <c r="I175" s="41"/>
      <c r="J175" s="42"/>
      <c r="K175" s="43"/>
      <c r="L175" s="41"/>
      <c r="M175" s="44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1"/>
      <c r="AA175" s="31"/>
      <c r="AB175" s="31"/>
      <c r="AC175" s="31"/>
    </row>
    <row r="176" ht="15.75" customHeight="1">
      <c r="A176" s="37"/>
      <c r="B176" s="31"/>
      <c r="C176" s="31"/>
      <c r="D176" s="39"/>
      <c r="E176" s="40"/>
      <c r="F176" s="31"/>
      <c r="G176" s="31"/>
      <c r="H176" s="31"/>
      <c r="I176" s="41"/>
      <c r="J176" s="42"/>
      <c r="K176" s="43"/>
      <c r="L176" s="41"/>
      <c r="M176" s="44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1"/>
      <c r="AA176" s="31"/>
      <c r="AB176" s="31"/>
      <c r="AC176" s="31"/>
    </row>
    <row r="177" ht="15.75" customHeight="1">
      <c r="A177" s="37"/>
      <c r="B177" s="31"/>
      <c r="C177" s="31"/>
      <c r="D177" s="39"/>
      <c r="E177" s="40"/>
      <c r="F177" s="31"/>
      <c r="G177" s="31"/>
      <c r="H177" s="31"/>
      <c r="I177" s="41"/>
      <c r="J177" s="42"/>
      <c r="K177" s="43"/>
      <c r="L177" s="41"/>
      <c r="M177" s="44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1"/>
      <c r="AA177" s="31"/>
      <c r="AB177" s="31"/>
      <c r="AC177" s="31"/>
    </row>
    <row r="178" ht="15.75" customHeight="1">
      <c r="A178" s="37"/>
      <c r="B178" s="31"/>
      <c r="C178" s="31"/>
      <c r="D178" s="39"/>
      <c r="E178" s="40"/>
      <c r="F178" s="31"/>
      <c r="G178" s="31"/>
      <c r="H178" s="31"/>
      <c r="I178" s="41"/>
      <c r="J178" s="42"/>
      <c r="K178" s="43"/>
      <c r="L178" s="41"/>
      <c r="M178" s="44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1"/>
      <c r="AA178" s="31"/>
      <c r="AB178" s="31"/>
      <c r="AC178" s="31"/>
    </row>
    <row r="179" ht="15.75" customHeight="1">
      <c r="A179" s="37"/>
      <c r="B179" s="31"/>
      <c r="C179" s="31"/>
      <c r="D179" s="39"/>
      <c r="E179" s="40"/>
      <c r="F179" s="31"/>
      <c r="G179" s="31"/>
      <c r="H179" s="31"/>
      <c r="I179" s="41"/>
      <c r="J179" s="42"/>
      <c r="K179" s="43"/>
      <c r="L179" s="41"/>
      <c r="M179" s="44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1"/>
      <c r="AA179" s="31"/>
      <c r="AB179" s="31"/>
      <c r="AC179" s="31"/>
    </row>
    <row r="180" ht="15.75" customHeight="1">
      <c r="A180" s="37"/>
      <c r="B180" s="31"/>
      <c r="C180" s="31"/>
      <c r="D180" s="39"/>
      <c r="E180" s="40"/>
      <c r="F180" s="31"/>
      <c r="G180" s="31"/>
      <c r="H180" s="31"/>
      <c r="I180" s="41"/>
      <c r="J180" s="42"/>
      <c r="K180" s="43"/>
      <c r="L180" s="41"/>
      <c r="M180" s="44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1"/>
      <c r="AA180" s="31"/>
      <c r="AB180" s="31"/>
      <c r="AC180" s="31"/>
    </row>
    <row r="181" ht="15.75" customHeight="1">
      <c r="A181" s="37"/>
      <c r="B181" s="31"/>
      <c r="C181" s="31"/>
      <c r="D181" s="39"/>
      <c r="E181" s="40"/>
      <c r="F181" s="31"/>
      <c r="G181" s="31"/>
      <c r="H181" s="31"/>
      <c r="I181" s="41"/>
      <c r="J181" s="42"/>
      <c r="K181" s="43"/>
      <c r="L181" s="41"/>
      <c r="M181" s="44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1"/>
      <c r="AA181" s="31"/>
      <c r="AB181" s="31"/>
      <c r="AC181" s="31"/>
    </row>
    <row r="182" ht="15.75" customHeight="1">
      <c r="A182" s="37"/>
      <c r="B182" s="31"/>
      <c r="C182" s="31"/>
      <c r="D182" s="39"/>
      <c r="E182" s="40"/>
      <c r="F182" s="31"/>
      <c r="G182" s="31"/>
      <c r="H182" s="31"/>
      <c r="I182" s="41"/>
      <c r="J182" s="42"/>
      <c r="K182" s="43"/>
      <c r="L182" s="41"/>
      <c r="M182" s="44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1"/>
      <c r="AA182" s="31"/>
      <c r="AB182" s="31"/>
      <c r="AC182" s="31"/>
    </row>
    <row r="183" ht="15.75" customHeight="1">
      <c r="A183" s="37"/>
      <c r="B183" s="31"/>
      <c r="C183" s="31"/>
      <c r="D183" s="39"/>
      <c r="E183" s="40"/>
      <c r="F183" s="31"/>
      <c r="G183" s="31"/>
      <c r="H183" s="31"/>
      <c r="I183" s="41"/>
      <c r="J183" s="42"/>
      <c r="K183" s="43"/>
      <c r="L183" s="41"/>
      <c r="M183" s="44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1"/>
      <c r="AA183" s="31"/>
      <c r="AB183" s="31"/>
      <c r="AC183" s="31"/>
    </row>
    <row r="184" ht="15.75" customHeight="1">
      <c r="A184" s="37"/>
      <c r="B184" s="31"/>
      <c r="C184" s="31"/>
      <c r="D184" s="39"/>
      <c r="E184" s="40"/>
      <c r="F184" s="31"/>
      <c r="G184" s="31"/>
      <c r="H184" s="31"/>
      <c r="I184" s="41"/>
      <c r="J184" s="42"/>
      <c r="K184" s="43"/>
      <c r="L184" s="41"/>
      <c r="M184" s="44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1"/>
      <c r="AA184" s="31"/>
      <c r="AB184" s="31"/>
      <c r="AC184" s="31"/>
    </row>
    <row r="185" ht="15.75" customHeight="1">
      <c r="A185" s="37"/>
      <c r="B185" s="31"/>
      <c r="C185" s="31"/>
      <c r="D185" s="39"/>
      <c r="E185" s="40"/>
      <c r="F185" s="31"/>
      <c r="G185" s="31"/>
      <c r="H185" s="31"/>
      <c r="I185" s="41"/>
      <c r="J185" s="42"/>
      <c r="K185" s="43"/>
      <c r="L185" s="41"/>
      <c r="M185" s="44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1"/>
      <c r="AA185" s="31"/>
      <c r="AB185" s="31"/>
      <c r="AC185" s="31"/>
    </row>
    <row r="186" ht="15.75" customHeight="1">
      <c r="A186" s="37"/>
      <c r="B186" s="31"/>
      <c r="C186" s="31"/>
      <c r="D186" s="39"/>
      <c r="E186" s="40"/>
      <c r="F186" s="31"/>
      <c r="G186" s="31"/>
      <c r="H186" s="31"/>
      <c r="I186" s="41"/>
      <c r="J186" s="42"/>
      <c r="K186" s="43"/>
      <c r="L186" s="41"/>
      <c r="M186" s="44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1"/>
      <c r="AA186" s="31"/>
      <c r="AB186" s="31"/>
      <c r="AC186" s="31"/>
    </row>
    <row r="187" ht="15.75" customHeight="1">
      <c r="A187" s="37"/>
      <c r="B187" s="31"/>
      <c r="C187" s="31"/>
      <c r="D187" s="39"/>
      <c r="E187" s="40"/>
      <c r="F187" s="31"/>
      <c r="G187" s="31"/>
      <c r="H187" s="31"/>
      <c r="I187" s="41"/>
      <c r="J187" s="42"/>
      <c r="K187" s="43"/>
      <c r="L187" s="41"/>
      <c r="M187" s="44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1"/>
      <c r="AA187" s="31"/>
      <c r="AB187" s="31"/>
      <c r="AC187" s="31"/>
    </row>
    <row r="188" ht="15.75" customHeight="1">
      <c r="A188" s="37"/>
      <c r="B188" s="31"/>
      <c r="C188" s="31"/>
      <c r="D188" s="39"/>
      <c r="E188" s="40"/>
      <c r="F188" s="31"/>
      <c r="G188" s="31"/>
      <c r="H188" s="31"/>
      <c r="I188" s="41"/>
      <c r="J188" s="42"/>
      <c r="K188" s="43"/>
      <c r="L188" s="41"/>
      <c r="M188" s="44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1"/>
      <c r="AA188" s="31"/>
      <c r="AB188" s="31"/>
      <c r="AC188" s="31"/>
    </row>
    <row r="189" ht="15.75" customHeight="1">
      <c r="A189" s="37"/>
      <c r="B189" s="31"/>
      <c r="C189" s="31"/>
      <c r="D189" s="39"/>
      <c r="E189" s="40"/>
      <c r="F189" s="31"/>
      <c r="G189" s="31"/>
      <c r="H189" s="31"/>
      <c r="I189" s="41"/>
      <c r="J189" s="42"/>
      <c r="K189" s="43"/>
      <c r="L189" s="41"/>
      <c r="M189" s="44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1"/>
      <c r="AA189" s="31"/>
      <c r="AB189" s="31"/>
      <c r="AC189" s="31"/>
    </row>
    <row r="190" ht="15.75" customHeight="1">
      <c r="A190" s="37"/>
      <c r="B190" s="31"/>
      <c r="C190" s="31"/>
      <c r="D190" s="39"/>
      <c r="E190" s="40"/>
      <c r="F190" s="31"/>
      <c r="G190" s="31"/>
      <c r="H190" s="31"/>
      <c r="I190" s="41"/>
      <c r="J190" s="42"/>
      <c r="K190" s="43"/>
      <c r="L190" s="41"/>
      <c r="M190" s="44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1"/>
      <c r="AA190" s="31"/>
      <c r="AB190" s="31"/>
      <c r="AC190" s="31"/>
    </row>
    <row r="191" ht="15.75" customHeight="1">
      <c r="A191" s="37"/>
      <c r="B191" s="31"/>
      <c r="C191" s="31"/>
      <c r="D191" s="39"/>
      <c r="E191" s="40"/>
      <c r="F191" s="31"/>
      <c r="G191" s="31"/>
      <c r="H191" s="31"/>
      <c r="I191" s="41"/>
      <c r="J191" s="42"/>
      <c r="K191" s="43"/>
      <c r="L191" s="41"/>
      <c r="M191" s="44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1"/>
      <c r="AA191" s="31"/>
      <c r="AB191" s="31"/>
      <c r="AC191" s="31"/>
    </row>
    <row r="192" ht="15.75" customHeight="1">
      <c r="A192" s="37"/>
      <c r="B192" s="31"/>
      <c r="C192" s="31"/>
      <c r="D192" s="39"/>
      <c r="E192" s="40"/>
      <c r="F192" s="31"/>
      <c r="G192" s="31"/>
      <c r="H192" s="31"/>
      <c r="I192" s="41"/>
      <c r="J192" s="42"/>
      <c r="K192" s="43"/>
      <c r="L192" s="41"/>
      <c r="M192" s="44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1"/>
      <c r="AA192" s="31"/>
      <c r="AB192" s="31"/>
      <c r="AC192" s="31"/>
    </row>
    <row r="193" ht="15.75" customHeight="1">
      <c r="A193" s="37"/>
      <c r="B193" s="31"/>
      <c r="C193" s="31"/>
      <c r="D193" s="39"/>
      <c r="E193" s="40"/>
      <c r="F193" s="31"/>
      <c r="G193" s="31"/>
      <c r="H193" s="31"/>
      <c r="I193" s="41"/>
      <c r="J193" s="42"/>
      <c r="K193" s="43"/>
      <c r="L193" s="41"/>
      <c r="M193" s="44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1"/>
      <c r="AA193" s="31"/>
      <c r="AB193" s="31"/>
      <c r="AC193" s="31"/>
    </row>
    <row r="194" ht="15.75" customHeight="1">
      <c r="A194" s="37"/>
      <c r="B194" s="31"/>
      <c r="C194" s="31"/>
      <c r="D194" s="39"/>
      <c r="E194" s="40"/>
      <c r="F194" s="31"/>
      <c r="G194" s="31"/>
      <c r="H194" s="31"/>
      <c r="I194" s="41"/>
      <c r="J194" s="42"/>
      <c r="K194" s="43"/>
      <c r="L194" s="41"/>
      <c r="M194" s="44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1"/>
      <c r="AA194" s="31"/>
      <c r="AB194" s="31"/>
      <c r="AC194" s="31"/>
    </row>
    <row r="195" ht="15.75" customHeight="1">
      <c r="A195" s="37"/>
      <c r="B195" s="31"/>
      <c r="C195" s="31"/>
      <c r="D195" s="39"/>
      <c r="E195" s="40"/>
      <c r="F195" s="31"/>
      <c r="G195" s="31"/>
      <c r="H195" s="31"/>
      <c r="I195" s="41"/>
      <c r="J195" s="42"/>
      <c r="K195" s="43"/>
      <c r="L195" s="41"/>
      <c r="M195" s="44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1"/>
      <c r="AA195" s="31"/>
      <c r="AB195" s="31"/>
      <c r="AC195" s="31"/>
    </row>
    <row r="196" ht="15.75" customHeight="1">
      <c r="A196" s="37"/>
      <c r="B196" s="31"/>
      <c r="C196" s="31"/>
      <c r="D196" s="39"/>
      <c r="E196" s="40"/>
      <c r="F196" s="31"/>
      <c r="G196" s="31"/>
      <c r="H196" s="31"/>
      <c r="I196" s="41"/>
      <c r="J196" s="42"/>
      <c r="K196" s="43"/>
      <c r="L196" s="41"/>
      <c r="M196" s="44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1"/>
      <c r="AA196" s="31"/>
      <c r="AB196" s="31"/>
      <c r="AC196" s="31"/>
    </row>
    <row r="197" ht="15.75" customHeight="1">
      <c r="A197" s="37"/>
      <c r="B197" s="31"/>
      <c r="C197" s="31"/>
      <c r="D197" s="39"/>
      <c r="E197" s="40"/>
      <c r="F197" s="31"/>
      <c r="G197" s="31"/>
      <c r="H197" s="31"/>
      <c r="I197" s="41"/>
      <c r="J197" s="42"/>
      <c r="K197" s="43"/>
      <c r="L197" s="41"/>
      <c r="M197" s="44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1"/>
      <c r="AA197" s="31"/>
      <c r="AB197" s="31"/>
      <c r="AC197" s="31"/>
    </row>
    <row r="198" ht="15.75" customHeight="1">
      <c r="A198" s="37"/>
      <c r="B198" s="31"/>
      <c r="C198" s="31"/>
      <c r="D198" s="39"/>
      <c r="E198" s="40"/>
      <c r="F198" s="31"/>
      <c r="G198" s="31"/>
      <c r="H198" s="31"/>
      <c r="I198" s="41"/>
      <c r="J198" s="42"/>
      <c r="K198" s="43"/>
      <c r="L198" s="41"/>
      <c r="M198" s="44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1"/>
      <c r="AA198" s="31"/>
      <c r="AB198" s="31"/>
      <c r="AC198" s="31"/>
    </row>
    <row r="199" ht="15.75" customHeight="1">
      <c r="A199" s="37"/>
      <c r="B199" s="31"/>
      <c r="C199" s="31"/>
      <c r="D199" s="39"/>
      <c r="E199" s="40"/>
      <c r="F199" s="31"/>
      <c r="G199" s="31"/>
      <c r="H199" s="31"/>
      <c r="I199" s="41"/>
      <c r="J199" s="42"/>
      <c r="K199" s="43"/>
      <c r="L199" s="41"/>
      <c r="M199" s="44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1"/>
      <c r="AA199" s="31"/>
      <c r="AB199" s="31"/>
      <c r="AC199" s="31"/>
    </row>
    <row r="200" ht="15.75" customHeight="1">
      <c r="A200" s="37"/>
      <c r="B200" s="31"/>
      <c r="C200" s="31"/>
      <c r="D200" s="39"/>
      <c r="E200" s="40"/>
      <c r="F200" s="31"/>
      <c r="G200" s="31"/>
      <c r="H200" s="31"/>
      <c r="I200" s="41"/>
      <c r="J200" s="42"/>
      <c r="K200" s="43"/>
      <c r="L200" s="41"/>
      <c r="M200" s="44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1"/>
      <c r="AA200" s="31"/>
      <c r="AB200" s="31"/>
      <c r="AC200" s="31"/>
    </row>
    <row r="201" ht="15.75" customHeight="1">
      <c r="A201" s="37"/>
      <c r="B201" s="31"/>
      <c r="C201" s="31"/>
      <c r="D201" s="39"/>
      <c r="E201" s="40"/>
      <c r="F201" s="31"/>
      <c r="G201" s="31"/>
      <c r="H201" s="31"/>
      <c r="I201" s="41"/>
      <c r="J201" s="42"/>
      <c r="K201" s="43"/>
      <c r="L201" s="41"/>
      <c r="M201" s="44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1"/>
      <c r="AA201" s="31"/>
      <c r="AB201" s="31"/>
      <c r="AC201" s="31"/>
    </row>
    <row r="202" ht="15.75" customHeight="1">
      <c r="A202" s="37"/>
      <c r="B202" s="31"/>
      <c r="C202" s="31"/>
      <c r="D202" s="39"/>
      <c r="E202" s="40"/>
      <c r="F202" s="31"/>
      <c r="G202" s="31"/>
      <c r="H202" s="31"/>
      <c r="I202" s="41"/>
      <c r="J202" s="42"/>
      <c r="K202" s="43"/>
      <c r="L202" s="41"/>
      <c r="M202" s="44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1"/>
      <c r="AA202" s="31"/>
      <c r="AB202" s="31"/>
      <c r="AC202" s="31"/>
    </row>
    <row r="203" ht="15.75" customHeight="1">
      <c r="A203" s="37"/>
      <c r="B203" s="31"/>
      <c r="C203" s="31"/>
      <c r="D203" s="39"/>
      <c r="E203" s="40"/>
      <c r="F203" s="31"/>
      <c r="G203" s="31"/>
      <c r="H203" s="31"/>
      <c r="I203" s="41"/>
      <c r="J203" s="42"/>
      <c r="K203" s="43"/>
      <c r="L203" s="41"/>
      <c r="M203" s="44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1"/>
      <c r="AA203" s="31"/>
      <c r="AB203" s="31"/>
      <c r="AC203" s="31"/>
    </row>
    <row r="204" ht="15.75" customHeight="1">
      <c r="A204" s="37"/>
      <c r="B204" s="31"/>
      <c r="C204" s="31"/>
      <c r="D204" s="39"/>
      <c r="E204" s="40"/>
      <c r="F204" s="31"/>
      <c r="G204" s="31"/>
      <c r="H204" s="31"/>
      <c r="I204" s="41"/>
      <c r="J204" s="42"/>
      <c r="K204" s="43"/>
      <c r="L204" s="41"/>
      <c r="M204" s="44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1"/>
      <c r="AA204" s="31"/>
      <c r="AB204" s="31"/>
      <c r="AC204" s="31"/>
    </row>
    <row r="205" ht="15.75" customHeight="1">
      <c r="A205" s="37"/>
      <c r="B205" s="31"/>
      <c r="C205" s="31"/>
      <c r="D205" s="39"/>
      <c r="E205" s="40"/>
      <c r="F205" s="31"/>
      <c r="G205" s="31"/>
      <c r="H205" s="31"/>
      <c r="I205" s="41"/>
      <c r="J205" s="42"/>
      <c r="K205" s="43"/>
      <c r="L205" s="41"/>
      <c r="M205" s="44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1"/>
      <c r="AA205" s="31"/>
      <c r="AB205" s="31"/>
      <c r="AC205" s="31"/>
    </row>
    <row r="206" ht="15.75" customHeight="1">
      <c r="A206" s="37"/>
      <c r="B206" s="31"/>
      <c r="C206" s="31"/>
      <c r="D206" s="39"/>
      <c r="E206" s="40"/>
      <c r="F206" s="31"/>
      <c r="G206" s="31"/>
      <c r="H206" s="31"/>
      <c r="I206" s="41"/>
      <c r="J206" s="42"/>
      <c r="K206" s="43"/>
      <c r="L206" s="41"/>
      <c r="M206" s="44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1"/>
      <c r="AA206" s="31"/>
      <c r="AB206" s="31"/>
      <c r="AC206" s="31"/>
    </row>
    <row r="207" ht="15.75" customHeight="1">
      <c r="A207" s="37"/>
      <c r="B207" s="31"/>
      <c r="C207" s="31"/>
      <c r="D207" s="39"/>
      <c r="E207" s="40"/>
      <c r="F207" s="31"/>
      <c r="G207" s="31"/>
      <c r="H207" s="31"/>
      <c r="I207" s="41"/>
      <c r="J207" s="42"/>
      <c r="K207" s="43"/>
      <c r="L207" s="41"/>
      <c r="M207" s="44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1"/>
      <c r="AA207" s="31"/>
      <c r="AB207" s="31"/>
      <c r="AC207" s="31"/>
    </row>
    <row r="208" ht="15.75" customHeight="1">
      <c r="A208" s="37"/>
      <c r="B208" s="31"/>
      <c r="C208" s="31"/>
      <c r="D208" s="39"/>
      <c r="E208" s="40"/>
      <c r="F208" s="31"/>
      <c r="G208" s="31"/>
      <c r="H208" s="31"/>
      <c r="I208" s="41"/>
      <c r="J208" s="42"/>
      <c r="K208" s="43"/>
      <c r="L208" s="41"/>
      <c r="M208" s="44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1"/>
      <c r="AA208" s="31"/>
      <c r="AB208" s="31"/>
      <c r="AC208" s="31"/>
    </row>
    <row r="209" ht="15.75" customHeight="1">
      <c r="A209" s="37"/>
      <c r="B209" s="31"/>
      <c r="C209" s="31"/>
      <c r="D209" s="39"/>
      <c r="E209" s="40"/>
      <c r="F209" s="31"/>
      <c r="G209" s="31"/>
      <c r="H209" s="31"/>
      <c r="I209" s="41"/>
      <c r="J209" s="42"/>
      <c r="K209" s="43"/>
      <c r="L209" s="41"/>
      <c r="M209" s="44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1"/>
      <c r="AA209" s="31"/>
      <c r="AB209" s="31"/>
      <c r="AC209" s="31"/>
    </row>
    <row r="210" ht="15.75" customHeight="1">
      <c r="A210" s="37"/>
      <c r="B210" s="31"/>
      <c r="C210" s="31"/>
      <c r="D210" s="39"/>
      <c r="E210" s="40"/>
      <c r="F210" s="31"/>
      <c r="G210" s="31"/>
      <c r="H210" s="31"/>
      <c r="I210" s="41"/>
      <c r="J210" s="42"/>
      <c r="K210" s="43"/>
      <c r="L210" s="41"/>
      <c r="M210" s="44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1"/>
      <c r="AA210" s="31"/>
      <c r="AB210" s="31"/>
      <c r="AC210" s="31"/>
    </row>
    <row r="211" ht="15.75" customHeight="1">
      <c r="A211" s="37"/>
      <c r="B211" s="31"/>
      <c r="C211" s="31"/>
      <c r="D211" s="39"/>
      <c r="E211" s="40"/>
      <c r="F211" s="31"/>
      <c r="G211" s="31"/>
      <c r="H211" s="31"/>
      <c r="I211" s="41"/>
      <c r="J211" s="42"/>
      <c r="K211" s="43"/>
      <c r="L211" s="41"/>
      <c r="M211" s="44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1"/>
      <c r="AA211" s="31"/>
      <c r="AB211" s="31"/>
      <c r="AC211" s="31"/>
    </row>
    <row r="212" ht="15.75" customHeight="1">
      <c r="A212" s="37"/>
      <c r="B212" s="31"/>
      <c r="C212" s="31"/>
      <c r="D212" s="39"/>
      <c r="E212" s="40"/>
      <c r="F212" s="31"/>
      <c r="G212" s="31"/>
      <c r="H212" s="31"/>
      <c r="I212" s="41"/>
      <c r="J212" s="42"/>
      <c r="K212" s="43"/>
      <c r="L212" s="41"/>
      <c r="M212" s="44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1"/>
      <c r="AA212" s="31"/>
      <c r="AB212" s="31"/>
      <c r="AC212" s="31"/>
    </row>
    <row r="213" ht="15.75" customHeight="1">
      <c r="A213" s="37"/>
      <c r="B213" s="31"/>
      <c r="C213" s="31"/>
      <c r="D213" s="39"/>
      <c r="E213" s="40"/>
      <c r="F213" s="31"/>
      <c r="G213" s="31"/>
      <c r="H213" s="31"/>
      <c r="I213" s="41"/>
      <c r="J213" s="42"/>
      <c r="K213" s="43"/>
      <c r="L213" s="41"/>
      <c r="M213" s="44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1"/>
      <c r="AA213" s="31"/>
      <c r="AB213" s="31"/>
      <c r="AC213" s="31"/>
    </row>
    <row r="214" ht="15.75" customHeight="1">
      <c r="A214" s="37"/>
      <c r="B214" s="31"/>
      <c r="C214" s="31"/>
      <c r="D214" s="39"/>
      <c r="E214" s="40"/>
      <c r="F214" s="31"/>
      <c r="G214" s="31"/>
      <c r="H214" s="31"/>
      <c r="I214" s="41"/>
      <c r="J214" s="42"/>
      <c r="K214" s="43"/>
      <c r="L214" s="41"/>
      <c r="M214" s="44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1"/>
      <c r="AA214" s="31"/>
      <c r="AB214" s="31"/>
      <c r="AC214" s="31"/>
    </row>
    <row r="215" ht="15.75" customHeight="1">
      <c r="A215" s="37"/>
      <c r="B215" s="31"/>
      <c r="C215" s="31"/>
      <c r="D215" s="39"/>
      <c r="E215" s="40"/>
      <c r="F215" s="31"/>
      <c r="G215" s="31"/>
      <c r="H215" s="31"/>
      <c r="I215" s="41"/>
      <c r="J215" s="42"/>
      <c r="K215" s="43"/>
      <c r="L215" s="41"/>
      <c r="M215" s="44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1"/>
      <c r="AA215" s="31"/>
      <c r="AB215" s="31"/>
      <c r="AC215" s="31"/>
    </row>
    <row r="216" ht="15.75" customHeight="1">
      <c r="A216" s="37"/>
      <c r="B216" s="31"/>
      <c r="C216" s="31"/>
      <c r="D216" s="39"/>
      <c r="E216" s="40"/>
      <c r="F216" s="31"/>
      <c r="G216" s="31"/>
      <c r="H216" s="31"/>
      <c r="I216" s="41"/>
      <c r="J216" s="42"/>
      <c r="K216" s="43"/>
      <c r="L216" s="41"/>
      <c r="M216" s="44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1"/>
      <c r="AA216" s="31"/>
      <c r="AB216" s="31"/>
      <c r="AC216" s="31"/>
    </row>
    <row r="217" ht="15.75" customHeight="1">
      <c r="A217" s="37"/>
      <c r="B217" s="31"/>
      <c r="C217" s="31"/>
      <c r="D217" s="39"/>
      <c r="E217" s="40"/>
      <c r="F217" s="31"/>
      <c r="G217" s="31"/>
      <c r="H217" s="31"/>
      <c r="I217" s="41"/>
      <c r="J217" s="42"/>
      <c r="K217" s="43"/>
      <c r="L217" s="41"/>
      <c r="M217" s="44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1"/>
      <c r="AA217" s="31"/>
      <c r="AB217" s="31"/>
      <c r="AC217" s="31"/>
    </row>
    <row r="218" ht="15.75" customHeight="1">
      <c r="A218" s="37"/>
      <c r="B218" s="31"/>
      <c r="C218" s="31"/>
      <c r="D218" s="39"/>
      <c r="E218" s="40"/>
      <c r="F218" s="31"/>
      <c r="G218" s="31"/>
      <c r="H218" s="31"/>
      <c r="I218" s="41"/>
      <c r="J218" s="42"/>
      <c r="K218" s="43"/>
      <c r="L218" s="41"/>
      <c r="M218" s="44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1"/>
      <c r="AA218" s="31"/>
      <c r="AB218" s="31"/>
      <c r="AC218" s="31"/>
    </row>
    <row r="219" ht="15.75" customHeight="1">
      <c r="A219" s="37"/>
      <c r="B219" s="31"/>
      <c r="C219" s="31"/>
      <c r="D219" s="39"/>
      <c r="E219" s="40"/>
      <c r="F219" s="31"/>
      <c r="G219" s="31"/>
      <c r="H219" s="31"/>
      <c r="I219" s="41"/>
      <c r="J219" s="42"/>
      <c r="K219" s="43"/>
      <c r="L219" s="41"/>
      <c r="M219" s="44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1"/>
      <c r="AA219" s="31"/>
      <c r="AB219" s="31"/>
      <c r="AC219" s="31"/>
    </row>
    <row r="220" ht="15.75" customHeight="1">
      <c r="A220" s="37"/>
      <c r="B220" s="31"/>
      <c r="C220" s="31"/>
      <c r="D220" s="39"/>
      <c r="E220" s="40"/>
      <c r="F220" s="31"/>
      <c r="G220" s="31"/>
      <c r="H220" s="31"/>
      <c r="I220" s="41"/>
      <c r="J220" s="42"/>
      <c r="K220" s="43"/>
      <c r="L220" s="41"/>
      <c r="M220" s="44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1"/>
      <c r="AA220" s="31"/>
      <c r="AB220" s="31"/>
      <c r="AC220" s="31"/>
    </row>
    <row r="221" ht="15.75" customHeight="1">
      <c r="A221" s="37"/>
      <c r="B221" s="31"/>
      <c r="C221" s="31"/>
      <c r="D221" s="39"/>
      <c r="E221" s="40"/>
      <c r="F221" s="31"/>
      <c r="G221" s="31"/>
      <c r="H221" s="31"/>
      <c r="I221" s="41"/>
      <c r="J221" s="42"/>
      <c r="K221" s="43"/>
      <c r="L221" s="41"/>
      <c r="M221" s="44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1"/>
      <c r="AA221" s="31"/>
      <c r="AB221" s="31"/>
      <c r="AC221" s="31"/>
    </row>
    <row r="222" ht="15.75" customHeight="1">
      <c r="A222" s="37"/>
      <c r="B222" s="31"/>
      <c r="C222" s="31"/>
      <c r="D222" s="39"/>
      <c r="E222" s="40"/>
      <c r="F222" s="31"/>
      <c r="G222" s="31"/>
      <c r="H222" s="31"/>
      <c r="I222" s="41"/>
      <c r="J222" s="42"/>
      <c r="K222" s="43"/>
      <c r="L222" s="41"/>
      <c r="M222" s="44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1"/>
      <c r="AA222" s="31"/>
      <c r="AB222" s="31"/>
      <c r="AC222" s="31"/>
    </row>
    <row r="223" ht="15.75" customHeight="1">
      <c r="A223" s="37"/>
      <c r="B223" s="31"/>
      <c r="C223" s="31"/>
      <c r="D223" s="39"/>
      <c r="E223" s="40"/>
      <c r="F223" s="31"/>
      <c r="G223" s="31"/>
      <c r="H223" s="31"/>
      <c r="I223" s="41"/>
      <c r="J223" s="42"/>
      <c r="K223" s="43"/>
      <c r="L223" s="41"/>
      <c r="M223" s="44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1"/>
      <c r="AA223" s="31"/>
      <c r="AB223" s="31"/>
      <c r="AC223" s="31"/>
    </row>
    <row r="224" ht="15.75" customHeight="1">
      <c r="A224" s="37"/>
      <c r="B224" s="31"/>
      <c r="C224" s="31"/>
      <c r="D224" s="39"/>
      <c r="E224" s="40"/>
      <c r="F224" s="31"/>
      <c r="G224" s="31"/>
      <c r="H224" s="31"/>
      <c r="I224" s="41"/>
      <c r="J224" s="42"/>
      <c r="K224" s="43"/>
      <c r="L224" s="41"/>
      <c r="M224" s="44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1"/>
      <c r="AA224" s="31"/>
      <c r="AB224" s="31"/>
      <c r="AC224" s="31"/>
    </row>
    <row r="225" ht="15.75" customHeight="1">
      <c r="A225" s="37"/>
      <c r="B225" s="31"/>
      <c r="C225" s="31"/>
      <c r="D225" s="39"/>
      <c r="E225" s="40"/>
      <c r="F225" s="31"/>
      <c r="G225" s="31"/>
      <c r="H225" s="31"/>
      <c r="I225" s="41"/>
      <c r="J225" s="42"/>
      <c r="K225" s="43"/>
      <c r="L225" s="41"/>
      <c r="M225" s="44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1"/>
      <c r="AA225" s="31"/>
      <c r="AB225" s="31"/>
      <c r="AC225" s="31"/>
    </row>
    <row r="226" ht="15.75" customHeight="1">
      <c r="A226" s="37"/>
      <c r="B226" s="31"/>
      <c r="C226" s="31"/>
      <c r="D226" s="39"/>
      <c r="E226" s="40"/>
      <c r="F226" s="31"/>
      <c r="G226" s="31"/>
      <c r="H226" s="31"/>
      <c r="I226" s="41"/>
      <c r="J226" s="42"/>
      <c r="K226" s="43"/>
      <c r="L226" s="41"/>
      <c r="M226" s="44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1"/>
      <c r="AA226" s="31"/>
      <c r="AB226" s="31"/>
      <c r="AC226" s="31"/>
    </row>
    <row r="227" ht="15.75" customHeight="1">
      <c r="A227" s="37"/>
      <c r="B227" s="31"/>
      <c r="C227" s="31"/>
      <c r="D227" s="39"/>
      <c r="E227" s="40"/>
      <c r="F227" s="31"/>
      <c r="G227" s="31"/>
      <c r="H227" s="31"/>
      <c r="I227" s="41"/>
      <c r="J227" s="42"/>
      <c r="K227" s="43"/>
      <c r="L227" s="41"/>
      <c r="M227" s="44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1"/>
      <c r="AA227" s="31"/>
      <c r="AB227" s="31"/>
      <c r="AC227" s="31"/>
    </row>
    <row r="228" ht="15.75" customHeight="1">
      <c r="A228" s="37"/>
      <c r="B228" s="31"/>
      <c r="C228" s="31"/>
      <c r="D228" s="39"/>
      <c r="E228" s="40"/>
      <c r="F228" s="31"/>
      <c r="G228" s="31"/>
      <c r="H228" s="31"/>
      <c r="I228" s="41"/>
      <c r="J228" s="42"/>
      <c r="K228" s="43"/>
      <c r="L228" s="41"/>
      <c r="M228" s="44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1"/>
      <c r="AA228" s="31"/>
      <c r="AB228" s="31"/>
      <c r="AC228" s="31"/>
    </row>
    <row r="229" ht="15.75" customHeight="1">
      <c r="A229" s="37"/>
      <c r="B229" s="31"/>
      <c r="C229" s="31"/>
      <c r="D229" s="39"/>
      <c r="E229" s="40"/>
      <c r="F229" s="31"/>
      <c r="G229" s="31"/>
      <c r="H229" s="31"/>
      <c r="I229" s="41"/>
      <c r="J229" s="42"/>
      <c r="K229" s="43"/>
      <c r="L229" s="41"/>
      <c r="M229" s="44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1"/>
      <c r="AA229" s="31"/>
      <c r="AB229" s="31"/>
      <c r="AC229" s="31"/>
    </row>
    <row r="230" ht="15.75" customHeight="1">
      <c r="A230" s="37"/>
      <c r="B230" s="31"/>
      <c r="C230" s="31"/>
      <c r="D230" s="39"/>
      <c r="E230" s="40"/>
      <c r="F230" s="31"/>
      <c r="G230" s="31"/>
      <c r="H230" s="31"/>
      <c r="I230" s="41"/>
      <c r="J230" s="42"/>
      <c r="K230" s="43"/>
      <c r="L230" s="41"/>
      <c r="M230" s="44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1"/>
      <c r="AA230" s="31"/>
      <c r="AB230" s="31"/>
      <c r="AC230" s="31"/>
    </row>
    <row r="231" ht="15.75" customHeight="1">
      <c r="A231" s="37"/>
      <c r="B231" s="31"/>
      <c r="C231" s="31"/>
      <c r="D231" s="39"/>
      <c r="E231" s="40"/>
      <c r="F231" s="31"/>
      <c r="G231" s="31"/>
      <c r="H231" s="31"/>
      <c r="I231" s="41"/>
      <c r="J231" s="42"/>
      <c r="K231" s="43"/>
      <c r="L231" s="41"/>
      <c r="M231" s="44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1"/>
      <c r="AA231" s="31"/>
      <c r="AB231" s="31"/>
      <c r="AC231" s="31"/>
    </row>
    <row r="232" ht="15.75" customHeight="1">
      <c r="A232" s="37"/>
      <c r="B232" s="31"/>
      <c r="C232" s="31"/>
      <c r="D232" s="39"/>
      <c r="E232" s="40"/>
      <c r="F232" s="31"/>
      <c r="G232" s="31"/>
      <c r="H232" s="31"/>
      <c r="I232" s="41"/>
      <c r="J232" s="42"/>
      <c r="K232" s="43"/>
      <c r="L232" s="41"/>
      <c r="M232" s="44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1"/>
      <c r="AA232" s="31"/>
      <c r="AB232" s="31"/>
      <c r="AC232" s="31"/>
    </row>
    <row r="233" ht="15.75" customHeight="1">
      <c r="A233" s="37"/>
      <c r="B233" s="31"/>
      <c r="C233" s="31"/>
      <c r="D233" s="39"/>
      <c r="E233" s="40"/>
      <c r="F233" s="31"/>
      <c r="G233" s="31"/>
      <c r="H233" s="31"/>
      <c r="I233" s="41"/>
      <c r="J233" s="42"/>
      <c r="K233" s="43"/>
      <c r="L233" s="41"/>
      <c r="M233" s="44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1"/>
      <c r="AA233" s="31"/>
      <c r="AB233" s="31"/>
      <c r="AC233" s="31"/>
    </row>
    <row r="234" ht="15.75" customHeight="1">
      <c r="A234" s="37"/>
      <c r="B234" s="31"/>
      <c r="C234" s="31"/>
      <c r="D234" s="39"/>
      <c r="E234" s="40"/>
      <c r="F234" s="31"/>
      <c r="G234" s="31"/>
      <c r="H234" s="31"/>
      <c r="I234" s="41"/>
      <c r="J234" s="42"/>
      <c r="K234" s="43"/>
      <c r="L234" s="41"/>
      <c r="M234" s="44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1"/>
      <c r="AA234" s="31"/>
      <c r="AB234" s="31"/>
      <c r="AC234" s="31"/>
    </row>
    <row r="235" ht="15.75" customHeight="1">
      <c r="A235" s="37"/>
      <c r="B235" s="31"/>
      <c r="C235" s="31"/>
      <c r="D235" s="39"/>
      <c r="E235" s="40"/>
      <c r="F235" s="31"/>
      <c r="G235" s="31"/>
      <c r="H235" s="31"/>
      <c r="I235" s="41"/>
      <c r="J235" s="42"/>
      <c r="K235" s="43"/>
      <c r="L235" s="41"/>
      <c r="M235" s="44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1"/>
      <c r="AA235" s="31"/>
      <c r="AB235" s="31"/>
      <c r="AC235" s="31"/>
    </row>
    <row r="236" ht="15.75" customHeight="1">
      <c r="A236" s="37"/>
      <c r="B236" s="31"/>
      <c r="C236" s="31"/>
      <c r="D236" s="39"/>
      <c r="E236" s="40"/>
      <c r="F236" s="31"/>
      <c r="G236" s="31"/>
      <c r="H236" s="31"/>
      <c r="I236" s="41"/>
      <c r="J236" s="42"/>
      <c r="K236" s="43"/>
      <c r="L236" s="41"/>
      <c r="M236" s="44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1"/>
      <c r="AA236" s="31"/>
      <c r="AB236" s="31"/>
      <c r="AC236" s="31"/>
    </row>
    <row r="237" ht="15.75" customHeight="1">
      <c r="A237" s="37"/>
      <c r="B237" s="31"/>
      <c r="C237" s="31"/>
      <c r="D237" s="39"/>
      <c r="E237" s="40"/>
      <c r="F237" s="31"/>
      <c r="G237" s="31"/>
      <c r="H237" s="31"/>
      <c r="I237" s="41"/>
      <c r="J237" s="42"/>
      <c r="K237" s="43"/>
      <c r="L237" s="41"/>
      <c r="M237" s="44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1"/>
      <c r="AA237" s="31"/>
      <c r="AB237" s="31"/>
      <c r="AC237" s="31"/>
    </row>
    <row r="238" ht="15.75" customHeight="1">
      <c r="A238" s="37"/>
      <c r="B238" s="31"/>
      <c r="C238" s="31"/>
      <c r="D238" s="39"/>
      <c r="E238" s="40"/>
      <c r="F238" s="31"/>
      <c r="G238" s="31"/>
      <c r="H238" s="31"/>
      <c r="I238" s="41"/>
      <c r="J238" s="42"/>
      <c r="K238" s="43"/>
      <c r="L238" s="41"/>
      <c r="M238" s="44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1"/>
      <c r="AA238" s="31"/>
      <c r="AB238" s="31"/>
      <c r="AC238" s="31"/>
    </row>
    <row r="239" ht="15.75" customHeight="1">
      <c r="A239" s="37"/>
      <c r="B239" s="31"/>
      <c r="C239" s="31"/>
      <c r="D239" s="39"/>
      <c r="E239" s="40"/>
      <c r="F239" s="31"/>
      <c r="G239" s="31"/>
      <c r="H239" s="31"/>
      <c r="I239" s="41"/>
      <c r="J239" s="42"/>
      <c r="K239" s="43"/>
      <c r="L239" s="41"/>
      <c r="M239" s="44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1"/>
      <c r="AA239" s="31"/>
      <c r="AB239" s="31"/>
      <c r="AC239" s="31"/>
    </row>
    <row r="240" ht="15.75" customHeight="1">
      <c r="A240" s="37"/>
      <c r="B240" s="31"/>
      <c r="C240" s="31"/>
      <c r="D240" s="39"/>
      <c r="E240" s="40"/>
      <c r="F240" s="31"/>
      <c r="G240" s="31"/>
      <c r="H240" s="31"/>
      <c r="I240" s="41"/>
      <c r="J240" s="42"/>
      <c r="K240" s="43"/>
      <c r="L240" s="41"/>
      <c r="M240" s="44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1"/>
      <c r="AA240" s="31"/>
      <c r="AB240" s="31"/>
      <c r="AC240" s="31"/>
    </row>
    <row r="241" ht="15.75" customHeight="1">
      <c r="A241" s="37"/>
      <c r="B241" s="31"/>
      <c r="C241" s="31"/>
      <c r="D241" s="39"/>
      <c r="E241" s="40"/>
      <c r="F241" s="31"/>
      <c r="G241" s="31"/>
      <c r="H241" s="31"/>
      <c r="I241" s="41"/>
      <c r="J241" s="42"/>
      <c r="K241" s="43"/>
      <c r="L241" s="41"/>
      <c r="M241" s="44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1"/>
      <c r="AA241" s="31"/>
      <c r="AB241" s="31"/>
      <c r="AC241" s="31"/>
    </row>
    <row r="242" ht="15.75" customHeight="1">
      <c r="A242" s="37"/>
      <c r="B242" s="31"/>
      <c r="C242" s="31"/>
      <c r="D242" s="39"/>
      <c r="E242" s="40"/>
      <c r="F242" s="31"/>
      <c r="G242" s="31"/>
      <c r="H242" s="31"/>
      <c r="I242" s="41"/>
      <c r="J242" s="42"/>
      <c r="K242" s="43"/>
      <c r="L242" s="41"/>
      <c r="M242" s="44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1"/>
      <c r="AA242" s="31"/>
      <c r="AB242" s="31"/>
      <c r="AC242" s="31"/>
    </row>
    <row r="243" ht="15.75" customHeight="1">
      <c r="A243" s="37"/>
      <c r="B243" s="31"/>
      <c r="C243" s="31"/>
      <c r="D243" s="39"/>
      <c r="E243" s="40"/>
      <c r="F243" s="31"/>
      <c r="G243" s="31"/>
      <c r="H243" s="31"/>
      <c r="I243" s="41"/>
      <c r="J243" s="42"/>
      <c r="K243" s="43"/>
      <c r="L243" s="41"/>
      <c r="M243" s="44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1"/>
      <c r="AA243" s="31"/>
      <c r="AB243" s="31"/>
      <c r="AC243" s="31"/>
    </row>
    <row r="244" ht="15.75" customHeight="1">
      <c r="A244" s="37"/>
      <c r="B244" s="31"/>
      <c r="C244" s="31"/>
      <c r="D244" s="39"/>
      <c r="E244" s="40"/>
      <c r="F244" s="31"/>
      <c r="G244" s="31"/>
      <c r="H244" s="31"/>
      <c r="I244" s="41"/>
      <c r="J244" s="42"/>
      <c r="K244" s="43"/>
      <c r="L244" s="41"/>
      <c r="M244" s="44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1"/>
      <c r="AA244" s="31"/>
      <c r="AB244" s="31"/>
      <c r="AC244" s="31"/>
    </row>
    <row r="245" ht="15.75" customHeight="1">
      <c r="A245" s="37"/>
      <c r="B245" s="31"/>
      <c r="C245" s="31"/>
      <c r="D245" s="39"/>
      <c r="E245" s="40"/>
      <c r="F245" s="31"/>
      <c r="G245" s="31"/>
      <c r="H245" s="31"/>
      <c r="I245" s="41"/>
      <c r="J245" s="42"/>
      <c r="K245" s="43"/>
      <c r="L245" s="41"/>
      <c r="M245" s="44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1"/>
      <c r="AA245" s="31"/>
      <c r="AB245" s="31"/>
      <c r="AC245" s="31"/>
    </row>
    <row r="246" ht="15.75" customHeight="1">
      <c r="A246" s="37"/>
      <c r="B246" s="31"/>
      <c r="C246" s="31"/>
      <c r="D246" s="39"/>
      <c r="E246" s="40"/>
      <c r="F246" s="31"/>
      <c r="G246" s="31"/>
      <c r="H246" s="31"/>
      <c r="I246" s="41"/>
      <c r="J246" s="42"/>
      <c r="K246" s="43"/>
      <c r="L246" s="41"/>
      <c r="M246" s="44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1"/>
      <c r="AA246" s="31"/>
      <c r="AB246" s="31"/>
      <c r="AC246" s="31"/>
    </row>
    <row r="247" ht="15.75" customHeight="1">
      <c r="A247" s="37"/>
      <c r="B247" s="31"/>
      <c r="C247" s="31"/>
      <c r="D247" s="39"/>
      <c r="E247" s="40"/>
      <c r="F247" s="31"/>
      <c r="G247" s="31"/>
      <c r="H247" s="31"/>
      <c r="I247" s="41"/>
      <c r="J247" s="42"/>
      <c r="K247" s="43"/>
      <c r="L247" s="41"/>
      <c r="M247" s="44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1"/>
      <c r="AA247" s="31"/>
      <c r="AB247" s="31"/>
      <c r="AC247" s="31"/>
    </row>
    <row r="248" ht="15.75" customHeight="1">
      <c r="A248" s="37"/>
      <c r="B248" s="31"/>
      <c r="C248" s="31"/>
      <c r="D248" s="39"/>
      <c r="E248" s="40"/>
      <c r="F248" s="31"/>
      <c r="G248" s="31"/>
      <c r="H248" s="31"/>
      <c r="I248" s="41"/>
      <c r="J248" s="42"/>
      <c r="K248" s="43"/>
      <c r="L248" s="41"/>
      <c r="M248" s="44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1"/>
      <c r="AA248" s="31"/>
      <c r="AB248" s="31"/>
      <c r="AC248" s="31"/>
    </row>
    <row r="249" ht="15.75" customHeight="1">
      <c r="A249" s="37"/>
      <c r="B249" s="31"/>
      <c r="C249" s="31"/>
      <c r="D249" s="39"/>
      <c r="E249" s="40"/>
      <c r="F249" s="31"/>
      <c r="G249" s="31"/>
      <c r="H249" s="31"/>
      <c r="I249" s="41"/>
      <c r="J249" s="42"/>
      <c r="K249" s="43"/>
      <c r="L249" s="41"/>
      <c r="M249" s="44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1"/>
      <c r="AA249" s="31"/>
      <c r="AB249" s="31"/>
      <c r="AC249" s="31"/>
    </row>
    <row r="250" ht="15.75" customHeight="1">
      <c r="A250" s="37"/>
      <c r="B250" s="31"/>
      <c r="C250" s="31"/>
      <c r="D250" s="39"/>
      <c r="E250" s="40"/>
      <c r="F250" s="31"/>
      <c r="G250" s="31"/>
      <c r="H250" s="31"/>
      <c r="I250" s="41"/>
      <c r="J250" s="42"/>
      <c r="K250" s="43"/>
      <c r="L250" s="41"/>
      <c r="M250" s="44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1"/>
      <c r="AA250" s="31"/>
      <c r="AB250" s="31"/>
      <c r="AC250" s="31"/>
    </row>
    <row r="251" ht="15.75" customHeight="1">
      <c r="A251" s="37"/>
      <c r="B251" s="31"/>
      <c r="C251" s="31"/>
      <c r="D251" s="39"/>
      <c r="E251" s="40"/>
      <c r="F251" s="31"/>
      <c r="G251" s="31"/>
      <c r="H251" s="31"/>
      <c r="I251" s="41"/>
      <c r="J251" s="42"/>
      <c r="K251" s="43"/>
      <c r="L251" s="41"/>
      <c r="M251" s="44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1"/>
      <c r="AA251" s="31"/>
      <c r="AB251" s="31"/>
      <c r="AC251" s="31"/>
    </row>
    <row r="252" ht="15.75" customHeight="1">
      <c r="A252" s="37"/>
      <c r="B252" s="31"/>
      <c r="C252" s="31"/>
      <c r="D252" s="39"/>
      <c r="E252" s="40"/>
      <c r="F252" s="31"/>
      <c r="G252" s="31"/>
      <c r="H252" s="31"/>
      <c r="I252" s="41"/>
      <c r="J252" s="42"/>
      <c r="K252" s="43"/>
      <c r="L252" s="41"/>
      <c r="M252" s="44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1"/>
      <c r="AA252" s="31"/>
      <c r="AB252" s="31"/>
      <c r="AC252" s="31"/>
    </row>
    <row r="253" ht="15.75" customHeight="1">
      <c r="A253" s="37"/>
      <c r="B253" s="31"/>
      <c r="C253" s="31"/>
      <c r="D253" s="39"/>
      <c r="E253" s="40"/>
      <c r="F253" s="31"/>
      <c r="G253" s="31"/>
      <c r="H253" s="31"/>
      <c r="I253" s="41"/>
      <c r="J253" s="42"/>
      <c r="K253" s="43"/>
      <c r="L253" s="41"/>
      <c r="M253" s="44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1"/>
      <c r="AA253" s="31"/>
      <c r="AB253" s="31"/>
      <c r="AC253" s="31"/>
    </row>
    <row r="254" ht="15.75" customHeight="1">
      <c r="A254" s="37"/>
      <c r="B254" s="31"/>
      <c r="C254" s="31"/>
      <c r="D254" s="39"/>
      <c r="E254" s="40"/>
      <c r="F254" s="31"/>
      <c r="G254" s="31"/>
      <c r="H254" s="31"/>
      <c r="I254" s="41"/>
      <c r="J254" s="42"/>
      <c r="K254" s="43"/>
      <c r="L254" s="41"/>
      <c r="M254" s="44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1"/>
      <c r="AA254" s="31"/>
      <c r="AB254" s="31"/>
      <c r="AC254" s="31"/>
    </row>
    <row r="255" ht="15.75" customHeight="1">
      <c r="A255" s="37"/>
      <c r="B255" s="31"/>
      <c r="C255" s="31"/>
      <c r="D255" s="39"/>
      <c r="E255" s="40"/>
      <c r="F255" s="31"/>
      <c r="G255" s="31"/>
      <c r="H255" s="31"/>
      <c r="I255" s="41"/>
      <c r="J255" s="42"/>
      <c r="K255" s="43"/>
      <c r="L255" s="41"/>
      <c r="M255" s="44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1"/>
      <c r="AA255" s="31"/>
      <c r="AB255" s="31"/>
      <c r="AC255" s="31"/>
    </row>
    <row r="256" ht="15.75" customHeight="1">
      <c r="A256" s="37"/>
      <c r="B256" s="31"/>
      <c r="C256" s="31"/>
      <c r="D256" s="39"/>
      <c r="E256" s="40"/>
      <c r="F256" s="31"/>
      <c r="G256" s="31"/>
      <c r="H256" s="31"/>
      <c r="I256" s="41"/>
      <c r="J256" s="42"/>
      <c r="K256" s="43"/>
      <c r="L256" s="41"/>
      <c r="M256" s="44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1"/>
      <c r="AA256" s="31"/>
      <c r="AB256" s="31"/>
      <c r="AC256" s="31"/>
    </row>
    <row r="257" ht="15.75" customHeight="1">
      <c r="A257" s="37"/>
      <c r="B257" s="31"/>
      <c r="C257" s="31"/>
      <c r="D257" s="39"/>
      <c r="E257" s="40"/>
      <c r="F257" s="31"/>
      <c r="G257" s="31"/>
      <c r="H257" s="31"/>
      <c r="I257" s="41"/>
      <c r="J257" s="42"/>
      <c r="K257" s="43"/>
      <c r="L257" s="41"/>
      <c r="M257" s="44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1"/>
      <c r="AA257" s="31"/>
      <c r="AB257" s="31"/>
      <c r="AC257" s="31"/>
    </row>
    <row r="258" ht="15.75" customHeight="1">
      <c r="A258" s="37"/>
      <c r="B258" s="31"/>
      <c r="C258" s="31"/>
      <c r="D258" s="39"/>
      <c r="E258" s="40"/>
      <c r="F258" s="31"/>
      <c r="G258" s="31"/>
      <c r="H258" s="31"/>
      <c r="I258" s="41"/>
      <c r="J258" s="42"/>
      <c r="K258" s="43"/>
      <c r="L258" s="41"/>
      <c r="M258" s="44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1"/>
      <c r="AA258" s="31"/>
      <c r="AB258" s="31"/>
      <c r="AC258" s="31"/>
    </row>
    <row r="259" ht="15.75" customHeight="1">
      <c r="A259" s="37"/>
      <c r="B259" s="31"/>
      <c r="C259" s="31"/>
      <c r="D259" s="39"/>
      <c r="E259" s="40"/>
      <c r="F259" s="31"/>
      <c r="G259" s="31"/>
      <c r="H259" s="31"/>
      <c r="I259" s="41"/>
      <c r="J259" s="42"/>
      <c r="K259" s="43"/>
      <c r="L259" s="41"/>
      <c r="M259" s="44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1"/>
      <c r="AA259" s="31"/>
      <c r="AB259" s="31"/>
      <c r="AC259" s="31"/>
    </row>
    <row r="260" ht="15.75" customHeight="1">
      <c r="A260" s="37"/>
      <c r="B260" s="31"/>
      <c r="C260" s="31"/>
      <c r="D260" s="39"/>
      <c r="E260" s="40"/>
      <c r="F260" s="31"/>
      <c r="G260" s="31"/>
      <c r="H260" s="31"/>
      <c r="I260" s="41"/>
      <c r="J260" s="42"/>
      <c r="K260" s="43"/>
      <c r="L260" s="41"/>
      <c r="M260" s="44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1"/>
      <c r="AA260" s="31"/>
      <c r="AB260" s="31"/>
      <c r="AC260" s="31"/>
    </row>
    <row r="261" ht="15.75" customHeight="1">
      <c r="A261" s="37"/>
      <c r="B261" s="31"/>
      <c r="C261" s="31"/>
      <c r="D261" s="39"/>
      <c r="E261" s="40"/>
      <c r="F261" s="31"/>
      <c r="G261" s="31"/>
      <c r="H261" s="31"/>
      <c r="I261" s="41"/>
      <c r="J261" s="42"/>
      <c r="K261" s="43"/>
      <c r="L261" s="41"/>
      <c r="M261" s="44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1"/>
      <c r="AA261" s="31"/>
      <c r="AB261" s="31"/>
      <c r="AC261" s="31"/>
    </row>
    <row r="262" ht="15.75" customHeight="1">
      <c r="A262" s="37"/>
      <c r="B262" s="31"/>
      <c r="C262" s="31"/>
      <c r="D262" s="39"/>
      <c r="E262" s="40"/>
      <c r="F262" s="31"/>
      <c r="G262" s="31"/>
      <c r="H262" s="31"/>
      <c r="I262" s="41"/>
      <c r="J262" s="42"/>
      <c r="K262" s="43"/>
      <c r="L262" s="41"/>
      <c r="M262" s="44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1"/>
      <c r="AA262" s="31"/>
      <c r="AB262" s="31"/>
      <c r="AC262" s="31"/>
    </row>
    <row r="263" ht="15.75" customHeight="1">
      <c r="A263" s="37"/>
      <c r="B263" s="31"/>
      <c r="C263" s="31"/>
      <c r="D263" s="39"/>
      <c r="E263" s="40"/>
      <c r="F263" s="31"/>
      <c r="G263" s="31"/>
      <c r="H263" s="31"/>
      <c r="I263" s="41"/>
      <c r="J263" s="42"/>
      <c r="K263" s="43"/>
      <c r="L263" s="41"/>
      <c r="M263" s="44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1"/>
      <c r="AA263" s="31"/>
      <c r="AB263" s="31"/>
      <c r="AC263" s="31"/>
    </row>
    <row r="264" ht="15.75" customHeight="1">
      <c r="A264" s="37"/>
      <c r="B264" s="31"/>
      <c r="C264" s="31"/>
      <c r="D264" s="39"/>
      <c r="E264" s="40"/>
      <c r="F264" s="31"/>
      <c r="G264" s="31"/>
      <c r="H264" s="31"/>
      <c r="I264" s="41"/>
      <c r="J264" s="42"/>
      <c r="K264" s="43"/>
      <c r="L264" s="41"/>
      <c r="M264" s="44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1"/>
      <c r="AA264" s="31"/>
      <c r="AB264" s="31"/>
      <c r="AC264" s="31"/>
    </row>
    <row r="265" ht="15.75" customHeight="1">
      <c r="A265" s="37"/>
      <c r="B265" s="31"/>
      <c r="C265" s="31"/>
      <c r="D265" s="39"/>
      <c r="E265" s="40"/>
      <c r="F265" s="31"/>
      <c r="G265" s="31"/>
      <c r="H265" s="31"/>
      <c r="I265" s="41"/>
      <c r="J265" s="42"/>
      <c r="K265" s="43"/>
      <c r="L265" s="41"/>
      <c r="M265" s="44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1"/>
      <c r="AA265" s="31"/>
      <c r="AB265" s="31"/>
      <c r="AC265" s="31"/>
    </row>
    <row r="266" ht="15.75" customHeight="1">
      <c r="A266" s="37"/>
      <c r="B266" s="31"/>
      <c r="C266" s="31"/>
      <c r="D266" s="39"/>
      <c r="E266" s="40"/>
      <c r="F266" s="31"/>
      <c r="G266" s="31"/>
      <c r="H266" s="31"/>
      <c r="I266" s="41"/>
      <c r="J266" s="42"/>
      <c r="K266" s="43"/>
      <c r="L266" s="41"/>
      <c r="M266" s="44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1"/>
      <c r="AA266" s="31"/>
      <c r="AB266" s="31"/>
      <c r="AC266" s="31"/>
    </row>
    <row r="267" ht="15.75" customHeight="1">
      <c r="A267" s="37"/>
      <c r="B267" s="31"/>
      <c r="C267" s="31"/>
      <c r="D267" s="39"/>
      <c r="E267" s="40"/>
      <c r="F267" s="31"/>
      <c r="G267" s="31"/>
      <c r="H267" s="31"/>
      <c r="I267" s="41"/>
      <c r="J267" s="42"/>
      <c r="K267" s="43"/>
      <c r="L267" s="41"/>
      <c r="M267" s="44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1"/>
      <c r="AA267" s="31"/>
      <c r="AB267" s="31"/>
      <c r="AC267" s="31"/>
    </row>
    <row r="268" ht="15.75" customHeight="1">
      <c r="A268" s="37"/>
      <c r="B268" s="31"/>
      <c r="C268" s="31"/>
      <c r="D268" s="39"/>
      <c r="E268" s="40"/>
      <c r="F268" s="31"/>
      <c r="G268" s="31"/>
      <c r="H268" s="31"/>
      <c r="I268" s="41"/>
      <c r="J268" s="42"/>
      <c r="K268" s="43"/>
      <c r="L268" s="41"/>
      <c r="M268" s="44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1"/>
      <c r="AA268" s="31"/>
      <c r="AB268" s="31"/>
      <c r="AC268" s="31"/>
    </row>
    <row r="269" ht="15.75" customHeight="1">
      <c r="A269" s="37"/>
      <c r="B269" s="31"/>
      <c r="C269" s="31"/>
      <c r="D269" s="39"/>
      <c r="E269" s="40"/>
      <c r="F269" s="31"/>
      <c r="G269" s="31"/>
      <c r="H269" s="31"/>
      <c r="I269" s="41"/>
      <c r="J269" s="42"/>
      <c r="K269" s="43"/>
      <c r="L269" s="41"/>
      <c r="M269" s="44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1"/>
      <c r="AA269" s="31"/>
      <c r="AB269" s="31"/>
      <c r="AC269" s="31"/>
    </row>
    <row r="270" ht="15.75" customHeight="1">
      <c r="A270" s="37"/>
      <c r="B270" s="31"/>
      <c r="C270" s="31"/>
      <c r="D270" s="39"/>
      <c r="E270" s="40"/>
      <c r="F270" s="31"/>
      <c r="G270" s="31"/>
      <c r="H270" s="31"/>
      <c r="I270" s="41"/>
      <c r="J270" s="42"/>
      <c r="K270" s="43"/>
      <c r="L270" s="41"/>
      <c r="M270" s="44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1"/>
      <c r="AA270" s="31"/>
      <c r="AB270" s="31"/>
      <c r="AC270" s="31"/>
    </row>
    <row r="271" ht="15.75" customHeight="1">
      <c r="A271" s="37"/>
      <c r="B271" s="31"/>
      <c r="C271" s="31"/>
      <c r="D271" s="39"/>
      <c r="E271" s="40"/>
      <c r="F271" s="31"/>
      <c r="G271" s="31"/>
      <c r="H271" s="31"/>
      <c r="I271" s="41"/>
      <c r="J271" s="42"/>
      <c r="K271" s="43"/>
      <c r="L271" s="41"/>
      <c r="M271" s="44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1"/>
      <c r="AA271" s="31"/>
      <c r="AB271" s="31"/>
      <c r="AC271" s="31"/>
    </row>
    <row r="272" ht="15.75" customHeight="1">
      <c r="A272" s="37"/>
      <c r="B272" s="31"/>
      <c r="C272" s="31"/>
      <c r="D272" s="39"/>
      <c r="E272" s="40"/>
      <c r="F272" s="31"/>
      <c r="G272" s="31"/>
      <c r="H272" s="31"/>
      <c r="I272" s="41"/>
      <c r="J272" s="42"/>
      <c r="K272" s="43"/>
      <c r="L272" s="41"/>
      <c r="M272" s="44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1"/>
      <c r="AA272" s="31"/>
      <c r="AB272" s="31"/>
      <c r="AC272" s="31"/>
    </row>
    <row r="273" ht="15.75" customHeight="1">
      <c r="A273" s="37"/>
      <c r="B273" s="31"/>
      <c r="C273" s="31"/>
      <c r="D273" s="39"/>
      <c r="E273" s="40"/>
      <c r="F273" s="31"/>
      <c r="G273" s="31"/>
      <c r="H273" s="31"/>
      <c r="I273" s="41"/>
      <c r="J273" s="42"/>
      <c r="K273" s="43"/>
      <c r="L273" s="41"/>
      <c r="M273" s="44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1"/>
      <c r="AA273" s="31"/>
      <c r="AB273" s="31"/>
      <c r="AC273" s="31"/>
    </row>
    <row r="274" ht="15.75" customHeight="1">
      <c r="A274" s="37"/>
      <c r="B274" s="31"/>
      <c r="C274" s="31"/>
      <c r="D274" s="39"/>
      <c r="E274" s="40"/>
      <c r="F274" s="31"/>
      <c r="G274" s="31"/>
      <c r="H274" s="31"/>
      <c r="I274" s="41"/>
      <c r="J274" s="42"/>
      <c r="K274" s="43"/>
      <c r="L274" s="41"/>
      <c r="M274" s="44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1"/>
      <c r="AA274" s="31"/>
      <c r="AB274" s="31"/>
      <c r="AC274" s="31"/>
    </row>
    <row r="275" ht="15.75" customHeight="1">
      <c r="A275" s="37"/>
      <c r="B275" s="31"/>
      <c r="C275" s="31"/>
      <c r="D275" s="39"/>
      <c r="E275" s="40"/>
      <c r="F275" s="31"/>
      <c r="G275" s="31"/>
      <c r="H275" s="31"/>
      <c r="I275" s="41"/>
      <c r="J275" s="42"/>
      <c r="K275" s="43"/>
      <c r="L275" s="41"/>
      <c r="M275" s="44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1"/>
      <c r="AA275" s="31"/>
      <c r="AB275" s="31"/>
      <c r="AC275" s="31"/>
    </row>
    <row r="276" ht="15.75" customHeight="1">
      <c r="A276" s="37"/>
      <c r="B276" s="31"/>
      <c r="C276" s="31"/>
      <c r="D276" s="39"/>
      <c r="E276" s="40"/>
      <c r="F276" s="31"/>
      <c r="G276" s="31"/>
      <c r="H276" s="31"/>
      <c r="I276" s="41"/>
      <c r="J276" s="42"/>
      <c r="K276" s="43"/>
      <c r="L276" s="41"/>
      <c r="M276" s="44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1"/>
      <c r="AA276" s="31"/>
      <c r="AB276" s="31"/>
      <c r="AC276" s="31"/>
    </row>
    <row r="277" ht="15.75" customHeight="1">
      <c r="A277" s="37"/>
      <c r="B277" s="31"/>
      <c r="C277" s="31"/>
      <c r="D277" s="39"/>
      <c r="E277" s="40"/>
      <c r="F277" s="31"/>
      <c r="G277" s="31"/>
      <c r="H277" s="31"/>
      <c r="I277" s="41"/>
      <c r="J277" s="42"/>
      <c r="K277" s="43"/>
      <c r="L277" s="41"/>
      <c r="M277" s="44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1"/>
      <c r="AA277" s="31"/>
      <c r="AB277" s="31"/>
      <c r="AC277" s="31"/>
    </row>
    <row r="278" ht="15.75" customHeight="1">
      <c r="A278" s="37"/>
      <c r="B278" s="31"/>
      <c r="C278" s="31"/>
      <c r="D278" s="39"/>
      <c r="E278" s="40"/>
      <c r="F278" s="31"/>
      <c r="G278" s="31"/>
      <c r="H278" s="31"/>
      <c r="I278" s="41"/>
      <c r="J278" s="42"/>
      <c r="K278" s="43"/>
      <c r="L278" s="41"/>
      <c r="M278" s="44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1"/>
      <c r="AA278" s="31"/>
      <c r="AB278" s="31"/>
      <c r="AC278" s="31"/>
    </row>
    <row r="279" ht="15.75" customHeight="1">
      <c r="A279" s="37"/>
      <c r="B279" s="31"/>
      <c r="C279" s="31"/>
      <c r="D279" s="39"/>
      <c r="E279" s="40"/>
      <c r="F279" s="31"/>
      <c r="G279" s="31"/>
      <c r="H279" s="31"/>
      <c r="I279" s="41"/>
      <c r="J279" s="42"/>
      <c r="K279" s="43"/>
      <c r="L279" s="41"/>
      <c r="M279" s="44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1"/>
      <c r="AA279" s="31"/>
      <c r="AB279" s="31"/>
      <c r="AC279" s="31"/>
    </row>
    <row r="280" ht="15.75" customHeight="1">
      <c r="A280" s="37"/>
      <c r="B280" s="31"/>
      <c r="C280" s="31"/>
      <c r="D280" s="39"/>
      <c r="E280" s="40"/>
      <c r="F280" s="31"/>
      <c r="G280" s="31"/>
      <c r="H280" s="31"/>
      <c r="I280" s="41"/>
      <c r="J280" s="42"/>
      <c r="K280" s="43"/>
      <c r="L280" s="41"/>
      <c r="M280" s="44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1"/>
      <c r="AA280" s="31"/>
      <c r="AB280" s="31"/>
      <c r="AC280" s="31"/>
    </row>
    <row r="281" ht="15.75" customHeight="1">
      <c r="A281" s="37"/>
      <c r="B281" s="31"/>
      <c r="C281" s="31"/>
      <c r="D281" s="39"/>
      <c r="E281" s="40"/>
      <c r="F281" s="31"/>
      <c r="G281" s="31"/>
      <c r="H281" s="31"/>
      <c r="I281" s="41"/>
      <c r="J281" s="42"/>
      <c r="K281" s="43"/>
      <c r="L281" s="41"/>
      <c r="M281" s="44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1"/>
      <c r="AA281" s="31"/>
      <c r="AB281" s="31"/>
      <c r="AC281" s="31"/>
    </row>
    <row r="282" ht="15.75" customHeight="1">
      <c r="A282" s="37"/>
      <c r="B282" s="31"/>
      <c r="C282" s="31"/>
      <c r="D282" s="39"/>
      <c r="E282" s="40"/>
      <c r="F282" s="31"/>
      <c r="G282" s="31"/>
      <c r="H282" s="31"/>
      <c r="I282" s="41"/>
      <c r="J282" s="42"/>
      <c r="K282" s="43"/>
      <c r="L282" s="41"/>
      <c r="M282" s="44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1"/>
      <c r="AA282" s="31"/>
      <c r="AB282" s="31"/>
      <c r="AC282" s="31"/>
    </row>
    <row r="283" ht="15.75" customHeight="1">
      <c r="A283" s="37"/>
      <c r="B283" s="31"/>
      <c r="C283" s="31"/>
      <c r="D283" s="39"/>
      <c r="E283" s="40"/>
      <c r="F283" s="31"/>
      <c r="G283" s="31"/>
      <c r="H283" s="31"/>
      <c r="I283" s="41"/>
      <c r="J283" s="42"/>
      <c r="K283" s="43"/>
      <c r="L283" s="41"/>
      <c r="M283" s="44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1"/>
      <c r="AA283" s="31"/>
      <c r="AB283" s="31"/>
      <c r="AC283" s="31"/>
    </row>
    <row r="284" ht="15.75" customHeight="1">
      <c r="A284" s="37"/>
      <c r="B284" s="31"/>
      <c r="C284" s="31"/>
      <c r="D284" s="39"/>
      <c r="E284" s="40"/>
      <c r="F284" s="31"/>
      <c r="G284" s="31"/>
      <c r="H284" s="31"/>
      <c r="I284" s="41"/>
      <c r="J284" s="42"/>
      <c r="K284" s="43"/>
      <c r="L284" s="41"/>
      <c r="M284" s="44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1"/>
      <c r="AA284" s="31"/>
      <c r="AB284" s="31"/>
      <c r="AC284" s="31"/>
    </row>
    <row r="285" ht="15.75" customHeight="1">
      <c r="A285" s="37"/>
      <c r="B285" s="31"/>
      <c r="C285" s="31"/>
      <c r="D285" s="39"/>
      <c r="E285" s="40"/>
      <c r="F285" s="31"/>
      <c r="G285" s="31"/>
      <c r="H285" s="31"/>
      <c r="I285" s="41"/>
      <c r="J285" s="42"/>
      <c r="K285" s="43"/>
      <c r="L285" s="41"/>
      <c r="M285" s="44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1"/>
      <c r="AA285" s="31"/>
      <c r="AB285" s="31"/>
      <c r="AC285" s="31"/>
    </row>
    <row r="286" ht="15.75" customHeight="1">
      <c r="A286" s="37"/>
      <c r="B286" s="31"/>
      <c r="C286" s="31"/>
      <c r="D286" s="39"/>
      <c r="E286" s="40"/>
      <c r="F286" s="31"/>
      <c r="G286" s="31"/>
      <c r="H286" s="31"/>
      <c r="I286" s="41"/>
      <c r="J286" s="42"/>
      <c r="K286" s="43"/>
      <c r="L286" s="41"/>
      <c r="M286" s="44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1"/>
      <c r="AA286" s="31"/>
      <c r="AB286" s="31"/>
      <c r="AC286" s="31"/>
    </row>
    <row r="287" ht="15.75" customHeight="1">
      <c r="A287" s="37"/>
      <c r="B287" s="31"/>
      <c r="C287" s="31"/>
      <c r="D287" s="39"/>
      <c r="E287" s="40"/>
      <c r="F287" s="31"/>
      <c r="G287" s="31"/>
      <c r="H287" s="31"/>
      <c r="I287" s="41"/>
      <c r="J287" s="42"/>
      <c r="K287" s="43"/>
      <c r="L287" s="41"/>
      <c r="M287" s="44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1"/>
      <c r="AA287" s="31"/>
      <c r="AB287" s="31"/>
      <c r="AC287" s="31"/>
    </row>
    <row r="288" ht="15.75" customHeight="1">
      <c r="A288" s="37"/>
      <c r="B288" s="31"/>
      <c r="C288" s="31"/>
      <c r="D288" s="39"/>
      <c r="E288" s="40"/>
      <c r="F288" s="31"/>
      <c r="G288" s="31"/>
      <c r="H288" s="31"/>
      <c r="I288" s="41"/>
      <c r="J288" s="42"/>
      <c r="K288" s="43"/>
      <c r="L288" s="41"/>
      <c r="M288" s="44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1"/>
      <c r="AA288" s="31"/>
      <c r="AB288" s="31"/>
      <c r="AC288" s="31"/>
    </row>
    <row r="289" ht="15.75" customHeight="1">
      <c r="A289" s="37"/>
      <c r="B289" s="31"/>
      <c r="C289" s="31"/>
      <c r="D289" s="39"/>
      <c r="E289" s="40"/>
      <c r="F289" s="31"/>
      <c r="G289" s="31"/>
      <c r="H289" s="31"/>
      <c r="I289" s="41"/>
      <c r="J289" s="42"/>
      <c r="K289" s="43"/>
      <c r="L289" s="41"/>
      <c r="M289" s="44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1"/>
      <c r="AA289" s="31"/>
      <c r="AB289" s="31"/>
      <c r="AC289" s="31"/>
    </row>
    <row r="290" ht="15.75" customHeight="1">
      <c r="A290" s="37"/>
      <c r="B290" s="31"/>
      <c r="C290" s="31"/>
      <c r="D290" s="39"/>
      <c r="E290" s="40"/>
      <c r="F290" s="31"/>
      <c r="G290" s="31"/>
      <c r="H290" s="31"/>
      <c r="I290" s="41"/>
      <c r="J290" s="42"/>
      <c r="K290" s="43"/>
      <c r="L290" s="41"/>
      <c r="M290" s="44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1"/>
      <c r="AA290" s="31"/>
      <c r="AB290" s="31"/>
      <c r="AC290" s="31"/>
    </row>
    <row r="291" ht="15.75" customHeight="1">
      <c r="A291" s="37"/>
      <c r="B291" s="31"/>
      <c r="C291" s="31"/>
      <c r="D291" s="39"/>
      <c r="E291" s="40"/>
      <c r="F291" s="31"/>
      <c r="G291" s="31"/>
      <c r="H291" s="31"/>
      <c r="I291" s="41"/>
      <c r="J291" s="42"/>
      <c r="K291" s="43"/>
      <c r="L291" s="41"/>
      <c r="M291" s="44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1"/>
      <c r="AA291" s="31"/>
      <c r="AB291" s="31"/>
      <c r="AC291" s="31"/>
    </row>
    <row r="292" ht="15.75" customHeight="1">
      <c r="A292" s="37"/>
      <c r="B292" s="31"/>
      <c r="C292" s="31"/>
      <c r="D292" s="39"/>
      <c r="E292" s="40"/>
      <c r="F292" s="31"/>
      <c r="G292" s="31"/>
      <c r="H292" s="31"/>
      <c r="I292" s="41"/>
      <c r="J292" s="42"/>
      <c r="K292" s="43"/>
      <c r="L292" s="41"/>
      <c r="M292" s="44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1"/>
      <c r="AA292" s="31"/>
      <c r="AB292" s="31"/>
      <c r="AC292" s="31"/>
    </row>
    <row r="293" ht="15.75" customHeight="1">
      <c r="A293" s="37"/>
      <c r="B293" s="31"/>
      <c r="C293" s="31"/>
      <c r="D293" s="39"/>
      <c r="E293" s="40"/>
      <c r="F293" s="31"/>
      <c r="G293" s="31"/>
      <c r="H293" s="31"/>
      <c r="I293" s="41"/>
      <c r="J293" s="42"/>
      <c r="K293" s="43"/>
      <c r="L293" s="41"/>
      <c r="M293" s="44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1"/>
      <c r="AA293" s="31"/>
      <c r="AB293" s="31"/>
      <c r="AC293" s="31"/>
    </row>
    <row r="294" ht="15.75" customHeight="1">
      <c r="A294" s="37"/>
      <c r="B294" s="31"/>
      <c r="C294" s="31"/>
      <c r="D294" s="39"/>
      <c r="E294" s="40"/>
      <c r="F294" s="31"/>
      <c r="G294" s="31"/>
      <c r="H294" s="31"/>
      <c r="I294" s="41"/>
      <c r="J294" s="42"/>
      <c r="K294" s="43"/>
      <c r="L294" s="41"/>
      <c r="M294" s="44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1"/>
      <c r="AA294" s="31"/>
      <c r="AB294" s="31"/>
      <c r="AC294" s="31"/>
    </row>
    <row r="295" ht="15.75" customHeight="1">
      <c r="A295" s="37"/>
      <c r="B295" s="31"/>
      <c r="C295" s="31"/>
      <c r="D295" s="39"/>
      <c r="E295" s="40"/>
      <c r="F295" s="31"/>
      <c r="G295" s="31"/>
      <c r="H295" s="31"/>
      <c r="I295" s="41"/>
      <c r="J295" s="42"/>
      <c r="K295" s="43"/>
      <c r="L295" s="41"/>
      <c r="M295" s="44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1"/>
      <c r="AA295" s="31"/>
      <c r="AB295" s="31"/>
      <c r="AC295" s="31"/>
    </row>
    <row r="296" ht="15.75" customHeight="1">
      <c r="A296" s="37"/>
      <c r="B296" s="31"/>
      <c r="C296" s="31"/>
      <c r="D296" s="39"/>
      <c r="E296" s="40"/>
      <c r="F296" s="31"/>
      <c r="G296" s="31"/>
      <c r="H296" s="31"/>
      <c r="I296" s="41"/>
      <c r="J296" s="42"/>
      <c r="K296" s="43"/>
      <c r="L296" s="41"/>
      <c r="M296" s="44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1"/>
      <c r="AA296" s="31"/>
      <c r="AB296" s="31"/>
      <c r="AC296" s="31"/>
    </row>
    <row r="297" ht="15.75" customHeight="1">
      <c r="A297" s="37"/>
      <c r="B297" s="31"/>
      <c r="C297" s="31"/>
      <c r="D297" s="39"/>
      <c r="E297" s="40"/>
      <c r="F297" s="31"/>
      <c r="G297" s="31"/>
      <c r="H297" s="31"/>
      <c r="I297" s="41"/>
      <c r="J297" s="42"/>
      <c r="K297" s="43"/>
      <c r="L297" s="41"/>
      <c r="M297" s="44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1"/>
      <c r="AA297" s="31"/>
      <c r="AB297" s="31"/>
      <c r="AC297" s="31"/>
    </row>
    <row r="298" ht="15.75" customHeight="1">
      <c r="A298" s="37"/>
      <c r="B298" s="31"/>
      <c r="C298" s="31"/>
      <c r="D298" s="39"/>
      <c r="E298" s="40"/>
      <c r="F298" s="31"/>
      <c r="G298" s="31"/>
      <c r="H298" s="31"/>
      <c r="I298" s="41"/>
      <c r="J298" s="42"/>
      <c r="K298" s="43"/>
      <c r="L298" s="41"/>
      <c r="M298" s="44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1"/>
      <c r="AA298" s="31"/>
      <c r="AB298" s="31"/>
      <c r="AC298" s="31"/>
    </row>
    <row r="299" ht="15.75" customHeight="1">
      <c r="A299" s="37"/>
      <c r="B299" s="31"/>
      <c r="C299" s="31"/>
      <c r="D299" s="39"/>
      <c r="E299" s="40"/>
      <c r="F299" s="31"/>
      <c r="G299" s="31"/>
      <c r="H299" s="31"/>
      <c r="I299" s="41"/>
      <c r="J299" s="42"/>
      <c r="K299" s="43"/>
      <c r="L299" s="41"/>
      <c r="M299" s="44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1"/>
      <c r="AA299" s="31"/>
      <c r="AB299" s="31"/>
      <c r="AC299" s="31"/>
    </row>
    <row r="300" ht="15.75" customHeight="1">
      <c r="A300" s="37"/>
      <c r="B300" s="31"/>
      <c r="C300" s="31"/>
      <c r="D300" s="39"/>
      <c r="E300" s="40"/>
      <c r="F300" s="31"/>
      <c r="G300" s="31"/>
      <c r="H300" s="31"/>
      <c r="I300" s="41"/>
      <c r="J300" s="42"/>
      <c r="K300" s="43"/>
      <c r="L300" s="41"/>
      <c r="M300" s="44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1"/>
      <c r="AA300" s="31"/>
      <c r="AB300" s="31"/>
      <c r="AC300" s="31"/>
    </row>
    <row r="301" ht="15.75" customHeight="1">
      <c r="A301" s="37"/>
      <c r="B301" s="31"/>
      <c r="C301" s="31"/>
      <c r="D301" s="39"/>
      <c r="E301" s="40"/>
      <c r="F301" s="31"/>
      <c r="G301" s="31"/>
      <c r="H301" s="31"/>
      <c r="I301" s="41"/>
      <c r="J301" s="42"/>
      <c r="K301" s="43"/>
      <c r="L301" s="41"/>
      <c r="M301" s="44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1"/>
      <c r="AA301" s="31"/>
      <c r="AB301" s="31"/>
      <c r="AC301" s="31"/>
    </row>
    <row r="302" ht="15.75" customHeight="1">
      <c r="A302" s="37"/>
      <c r="B302" s="31"/>
      <c r="C302" s="31"/>
      <c r="D302" s="39"/>
      <c r="E302" s="40"/>
      <c r="F302" s="31"/>
      <c r="G302" s="31"/>
      <c r="H302" s="31"/>
      <c r="I302" s="41"/>
      <c r="J302" s="42"/>
      <c r="K302" s="43"/>
      <c r="L302" s="41"/>
      <c r="M302" s="44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1"/>
      <c r="AA302" s="31"/>
      <c r="AB302" s="31"/>
      <c r="AC302" s="31"/>
    </row>
    <row r="303" ht="15.75" customHeight="1">
      <c r="A303" s="37"/>
      <c r="B303" s="31"/>
      <c r="C303" s="31"/>
      <c r="D303" s="39"/>
      <c r="E303" s="40"/>
      <c r="F303" s="31"/>
      <c r="G303" s="31"/>
      <c r="H303" s="31"/>
      <c r="I303" s="41"/>
      <c r="J303" s="42"/>
      <c r="K303" s="43"/>
      <c r="L303" s="41"/>
      <c r="M303" s="44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1"/>
      <c r="AA303" s="31"/>
      <c r="AB303" s="31"/>
      <c r="AC303" s="31"/>
    </row>
    <row r="304" ht="15.75" customHeight="1">
      <c r="A304" s="37"/>
      <c r="B304" s="31"/>
      <c r="C304" s="31"/>
      <c r="D304" s="39"/>
      <c r="E304" s="40"/>
      <c r="F304" s="31"/>
      <c r="G304" s="31"/>
      <c r="H304" s="31"/>
      <c r="I304" s="41"/>
      <c r="J304" s="42"/>
      <c r="K304" s="43"/>
      <c r="L304" s="41"/>
      <c r="M304" s="44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1"/>
      <c r="AA304" s="31"/>
      <c r="AB304" s="31"/>
      <c r="AC304" s="31"/>
    </row>
    <row r="305" ht="15.75" customHeight="1">
      <c r="A305" s="37"/>
      <c r="B305" s="31"/>
      <c r="C305" s="31"/>
      <c r="D305" s="39"/>
      <c r="E305" s="40"/>
      <c r="F305" s="31"/>
      <c r="G305" s="31"/>
      <c r="H305" s="31"/>
      <c r="I305" s="41"/>
      <c r="J305" s="42"/>
      <c r="K305" s="43"/>
      <c r="L305" s="41"/>
      <c r="M305" s="44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1"/>
      <c r="AA305" s="31"/>
      <c r="AB305" s="31"/>
      <c r="AC305" s="31"/>
    </row>
    <row r="306" ht="15.75" customHeight="1">
      <c r="A306" s="37"/>
      <c r="B306" s="31"/>
      <c r="C306" s="31"/>
      <c r="D306" s="39"/>
      <c r="E306" s="40"/>
      <c r="F306" s="31"/>
      <c r="G306" s="31"/>
      <c r="H306" s="31"/>
      <c r="I306" s="41"/>
      <c r="J306" s="42"/>
      <c r="K306" s="43"/>
      <c r="L306" s="41"/>
      <c r="M306" s="44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1"/>
      <c r="AA306" s="31"/>
      <c r="AB306" s="31"/>
      <c r="AC306" s="31"/>
    </row>
    <row r="307" ht="15.75" customHeight="1">
      <c r="A307" s="37"/>
      <c r="B307" s="31"/>
      <c r="C307" s="31"/>
      <c r="D307" s="39"/>
      <c r="E307" s="40"/>
      <c r="F307" s="31"/>
      <c r="G307" s="31"/>
      <c r="H307" s="31"/>
      <c r="I307" s="41"/>
      <c r="J307" s="42"/>
      <c r="K307" s="43"/>
      <c r="L307" s="41"/>
      <c r="M307" s="44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1"/>
      <c r="AA307" s="31"/>
      <c r="AB307" s="31"/>
      <c r="AC307" s="31"/>
    </row>
    <row r="308" ht="15.75" customHeight="1">
      <c r="A308" s="37"/>
      <c r="B308" s="31"/>
      <c r="C308" s="31"/>
      <c r="D308" s="39"/>
      <c r="E308" s="40"/>
      <c r="F308" s="31"/>
      <c r="G308" s="31"/>
      <c r="H308" s="31"/>
      <c r="I308" s="41"/>
      <c r="J308" s="42"/>
      <c r="K308" s="43"/>
      <c r="L308" s="41"/>
      <c r="M308" s="44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1"/>
      <c r="AA308" s="31"/>
      <c r="AB308" s="31"/>
      <c r="AC308" s="31"/>
    </row>
    <row r="309" ht="15.75" customHeight="1">
      <c r="A309" s="37"/>
      <c r="B309" s="31"/>
      <c r="C309" s="31"/>
      <c r="D309" s="39"/>
      <c r="E309" s="40"/>
      <c r="F309" s="31"/>
      <c r="G309" s="31"/>
      <c r="H309" s="31"/>
      <c r="I309" s="41"/>
      <c r="J309" s="42"/>
      <c r="K309" s="43"/>
      <c r="L309" s="41"/>
      <c r="M309" s="44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1"/>
      <c r="AA309" s="31"/>
      <c r="AB309" s="31"/>
      <c r="AC309" s="31"/>
    </row>
    <row r="310" ht="15.75" customHeight="1">
      <c r="A310" s="37"/>
      <c r="B310" s="31"/>
      <c r="C310" s="31"/>
      <c r="D310" s="39"/>
      <c r="E310" s="40"/>
      <c r="F310" s="31"/>
      <c r="G310" s="31"/>
      <c r="H310" s="31"/>
      <c r="I310" s="41"/>
      <c r="J310" s="42"/>
      <c r="K310" s="43"/>
      <c r="L310" s="41"/>
      <c r="M310" s="44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1"/>
      <c r="AA310" s="31"/>
      <c r="AB310" s="31"/>
      <c r="AC310" s="31"/>
    </row>
    <row r="311" ht="15.75" customHeight="1">
      <c r="A311" s="37"/>
      <c r="B311" s="31"/>
      <c r="C311" s="31"/>
      <c r="D311" s="39"/>
      <c r="E311" s="40"/>
      <c r="F311" s="31"/>
      <c r="G311" s="31"/>
      <c r="H311" s="31"/>
      <c r="I311" s="41"/>
      <c r="J311" s="42"/>
      <c r="K311" s="43"/>
      <c r="L311" s="41"/>
      <c r="M311" s="44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1"/>
      <c r="AA311" s="31"/>
      <c r="AB311" s="31"/>
      <c r="AC311" s="31"/>
    </row>
    <row r="312" ht="15.75" customHeight="1">
      <c r="A312" s="37"/>
      <c r="B312" s="31"/>
      <c r="C312" s="31"/>
      <c r="D312" s="39"/>
      <c r="E312" s="40"/>
      <c r="F312" s="31"/>
      <c r="G312" s="31"/>
      <c r="H312" s="31"/>
      <c r="I312" s="41"/>
      <c r="J312" s="42"/>
      <c r="K312" s="43"/>
      <c r="L312" s="41"/>
      <c r="M312" s="44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1"/>
      <c r="AA312" s="31"/>
      <c r="AB312" s="31"/>
      <c r="AC312" s="31"/>
    </row>
    <row r="313" ht="15.75" customHeight="1">
      <c r="A313" s="37"/>
      <c r="B313" s="31"/>
      <c r="C313" s="31"/>
      <c r="D313" s="39"/>
      <c r="E313" s="40"/>
      <c r="F313" s="31"/>
      <c r="G313" s="31"/>
      <c r="H313" s="31"/>
      <c r="I313" s="41"/>
      <c r="J313" s="42"/>
      <c r="K313" s="43"/>
      <c r="L313" s="41"/>
      <c r="M313" s="44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1"/>
      <c r="AA313" s="31"/>
      <c r="AB313" s="31"/>
      <c r="AC313" s="31"/>
    </row>
    <row r="314" ht="15.75" customHeight="1">
      <c r="A314" s="37"/>
      <c r="B314" s="31"/>
      <c r="C314" s="31"/>
      <c r="D314" s="39"/>
      <c r="E314" s="40"/>
      <c r="F314" s="31"/>
      <c r="G314" s="31"/>
      <c r="H314" s="31"/>
      <c r="I314" s="41"/>
      <c r="J314" s="42"/>
      <c r="K314" s="43"/>
      <c r="L314" s="41"/>
      <c r="M314" s="44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1"/>
      <c r="AA314" s="31"/>
      <c r="AB314" s="31"/>
      <c r="AC314" s="31"/>
    </row>
    <row r="315" ht="15.75" customHeight="1">
      <c r="A315" s="37"/>
      <c r="B315" s="31"/>
      <c r="C315" s="31"/>
      <c r="D315" s="39"/>
      <c r="E315" s="40"/>
      <c r="F315" s="31"/>
      <c r="G315" s="31"/>
      <c r="H315" s="31"/>
      <c r="I315" s="41"/>
      <c r="J315" s="42"/>
      <c r="K315" s="43"/>
      <c r="L315" s="41"/>
      <c r="M315" s="44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1"/>
      <c r="AA315" s="31"/>
      <c r="AB315" s="31"/>
      <c r="AC315" s="31"/>
    </row>
    <row r="316" ht="15.75" customHeight="1">
      <c r="A316" s="37"/>
      <c r="B316" s="31"/>
      <c r="C316" s="31"/>
      <c r="D316" s="39"/>
      <c r="E316" s="40"/>
      <c r="F316" s="31"/>
      <c r="G316" s="31"/>
      <c r="H316" s="31"/>
      <c r="I316" s="41"/>
      <c r="J316" s="42"/>
      <c r="K316" s="43"/>
      <c r="L316" s="41"/>
      <c r="M316" s="44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1"/>
      <c r="AA316" s="31"/>
      <c r="AB316" s="31"/>
      <c r="AC316" s="31"/>
    </row>
    <row r="317" ht="15.75" customHeight="1">
      <c r="A317" s="37"/>
      <c r="B317" s="31"/>
      <c r="C317" s="31"/>
      <c r="D317" s="39"/>
      <c r="E317" s="40"/>
      <c r="F317" s="31"/>
      <c r="G317" s="31"/>
      <c r="H317" s="31"/>
      <c r="I317" s="41"/>
      <c r="J317" s="42"/>
      <c r="K317" s="43"/>
      <c r="L317" s="41"/>
      <c r="M317" s="44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1"/>
      <c r="AA317" s="31"/>
      <c r="AB317" s="31"/>
      <c r="AC317" s="31"/>
    </row>
    <row r="318" ht="15.75" customHeight="1">
      <c r="A318" s="45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33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46"/>
      <c r="AA318" s="46"/>
      <c r="AB318" s="46"/>
      <c r="AC318" s="46"/>
    </row>
    <row r="319" ht="15.75" customHeight="1">
      <c r="A319" s="45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33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46"/>
      <c r="AA319" s="46"/>
      <c r="AB319" s="46"/>
      <c r="AC319" s="46"/>
    </row>
    <row r="320" ht="15.75" customHeight="1">
      <c r="A320" s="45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33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46"/>
      <c r="AA320" s="46"/>
      <c r="AB320" s="46"/>
      <c r="AC320" s="46"/>
    </row>
    <row r="321" ht="15.75" customHeight="1">
      <c r="A321" s="45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33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46"/>
      <c r="AA321" s="46"/>
      <c r="AB321" s="46"/>
      <c r="AC321" s="46"/>
    </row>
    <row r="322" ht="15.75" customHeight="1">
      <c r="A322" s="45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33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46"/>
      <c r="AA322" s="46"/>
      <c r="AB322" s="46"/>
      <c r="AC322" s="46"/>
    </row>
    <row r="323" ht="15.75" customHeight="1">
      <c r="A323" s="45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33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46"/>
      <c r="AA323" s="46"/>
      <c r="AB323" s="46"/>
      <c r="AC323" s="46"/>
    </row>
    <row r="324" ht="15.75" customHeight="1">
      <c r="A324" s="45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33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46"/>
      <c r="AA324" s="46"/>
      <c r="AB324" s="46"/>
      <c r="AC324" s="46"/>
    </row>
    <row r="325" ht="15.75" customHeight="1">
      <c r="A325" s="45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33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46"/>
      <c r="AA325" s="46"/>
      <c r="AB325" s="46"/>
      <c r="AC325" s="46"/>
    </row>
    <row r="326" ht="15.75" customHeight="1">
      <c r="A326" s="45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33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46"/>
      <c r="AA326" s="46"/>
      <c r="AB326" s="46"/>
      <c r="AC326" s="46"/>
    </row>
    <row r="327" ht="15.75" customHeight="1">
      <c r="A327" s="45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33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46"/>
      <c r="AA327" s="46"/>
      <c r="AB327" s="46"/>
      <c r="AC327" s="46"/>
    </row>
    <row r="328" ht="15.75" customHeight="1">
      <c r="A328" s="45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33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46"/>
      <c r="AA328" s="46"/>
      <c r="AB328" s="46"/>
      <c r="AC328" s="46"/>
    </row>
    <row r="329" ht="15.75" customHeight="1">
      <c r="A329" s="45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33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46"/>
      <c r="AA329" s="46"/>
      <c r="AB329" s="46"/>
      <c r="AC329" s="46"/>
    </row>
    <row r="330" ht="15.75" customHeight="1">
      <c r="A330" s="45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33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46"/>
      <c r="AA330" s="46"/>
      <c r="AB330" s="46"/>
      <c r="AC330" s="46"/>
    </row>
    <row r="331" ht="15.75" customHeight="1">
      <c r="A331" s="45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33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46"/>
      <c r="AA331" s="46"/>
      <c r="AB331" s="46"/>
      <c r="AC331" s="46"/>
    </row>
    <row r="332" ht="15.75" customHeight="1">
      <c r="A332" s="45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33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46"/>
      <c r="AA332" s="46"/>
      <c r="AB332" s="46"/>
      <c r="AC332" s="46"/>
    </row>
    <row r="333" ht="15.75" customHeight="1">
      <c r="A333" s="45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33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46"/>
      <c r="AA333" s="46"/>
      <c r="AB333" s="46"/>
      <c r="AC333" s="46"/>
    </row>
    <row r="334" ht="15.75" customHeight="1">
      <c r="A334" s="45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33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46"/>
      <c r="AA334" s="46"/>
      <c r="AB334" s="46"/>
      <c r="AC334" s="46"/>
    </row>
    <row r="335" ht="15.75" customHeight="1">
      <c r="A335" s="45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33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46"/>
      <c r="AA335" s="46"/>
      <c r="AB335" s="46"/>
      <c r="AC335" s="46"/>
    </row>
    <row r="336" ht="15.75" customHeight="1">
      <c r="A336" s="45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33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46"/>
      <c r="AA336" s="46"/>
      <c r="AB336" s="46"/>
      <c r="AC336" s="46"/>
    </row>
    <row r="337" ht="15.75" customHeight="1">
      <c r="A337" s="45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33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46"/>
      <c r="AA337" s="46"/>
      <c r="AB337" s="46"/>
      <c r="AC337" s="46"/>
    </row>
    <row r="338" ht="15.75" customHeight="1">
      <c r="A338" s="45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33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46"/>
      <c r="AA338" s="46"/>
      <c r="AB338" s="46"/>
      <c r="AC338" s="46"/>
    </row>
    <row r="339" ht="15.75" customHeight="1">
      <c r="A339" s="45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33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46"/>
      <c r="AA339" s="46"/>
      <c r="AB339" s="46"/>
      <c r="AC339" s="46"/>
    </row>
    <row r="340" ht="15.75" customHeight="1">
      <c r="A340" s="45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33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46"/>
      <c r="AA340" s="46"/>
      <c r="AB340" s="46"/>
      <c r="AC340" s="46"/>
    </row>
    <row r="341" ht="15.75" customHeight="1">
      <c r="A341" s="45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33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46"/>
      <c r="AA341" s="46"/>
      <c r="AB341" s="46"/>
      <c r="AC341" s="46"/>
    </row>
    <row r="342" ht="15.75" customHeight="1">
      <c r="A342" s="45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33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46"/>
      <c r="AA342" s="46"/>
      <c r="AB342" s="46"/>
      <c r="AC342" s="46"/>
    </row>
    <row r="343" ht="15.75" customHeight="1">
      <c r="A343" s="45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33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46"/>
      <c r="AA343" s="46"/>
      <c r="AB343" s="46"/>
      <c r="AC343" s="46"/>
    </row>
    <row r="344" ht="15.75" customHeight="1">
      <c r="A344" s="45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33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46"/>
      <c r="AA344" s="46"/>
      <c r="AB344" s="46"/>
      <c r="AC344" s="46"/>
    </row>
    <row r="345" ht="15.75" customHeight="1">
      <c r="A345" s="45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33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46"/>
      <c r="AA345" s="46"/>
      <c r="AB345" s="46"/>
      <c r="AC345" s="46"/>
    </row>
    <row r="346" ht="15.75" customHeight="1">
      <c r="A346" s="45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33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46"/>
      <c r="AA346" s="46"/>
      <c r="AB346" s="46"/>
      <c r="AC346" s="46"/>
    </row>
    <row r="347" ht="15.75" customHeight="1">
      <c r="A347" s="45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33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46"/>
      <c r="AA347" s="46"/>
      <c r="AB347" s="46"/>
      <c r="AC347" s="46"/>
    </row>
    <row r="348" ht="15.75" customHeight="1">
      <c r="A348" s="45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33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46"/>
      <c r="AA348" s="46"/>
      <c r="AB348" s="46"/>
      <c r="AC348" s="46"/>
    </row>
    <row r="349" ht="15.75" customHeight="1">
      <c r="A349" s="45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33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46"/>
      <c r="AA349" s="46"/>
      <c r="AB349" s="46"/>
      <c r="AC349" s="46"/>
    </row>
    <row r="350" ht="15.75" customHeight="1">
      <c r="A350" s="45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33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46"/>
      <c r="AA350" s="46"/>
      <c r="AB350" s="46"/>
      <c r="AC350" s="46"/>
    </row>
    <row r="351" ht="15.75" customHeight="1">
      <c r="A351" s="45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33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46"/>
      <c r="AA351" s="46"/>
      <c r="AB351" s="46"/>
      <c r="AC351" s="46"/>
    </row>
    <row r="352" ht="15.75" customHeight="1">
      <c r="A352" s="45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33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46"/>
      <c r="AA352" s="46"/>
      <c r="AB352" s="46"/>
      <c r="AC352" s="46"/>
    </row>
    <row r="353" ht="15.75" customHeight="1">
      <c r="A353" s="45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33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46"/>
      <c r="AA353" s="46"/>
      <c r="AB353" s="46"/>
      <c r="AC353" s="46"/>
    </row>
    <row r="354" ht="15.75" customHeight="1">
      <c r="A354" s="45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33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46"/>
      <c r="AA354" s="46"/>
      <c r="AB354" s="46"/>
      <c r="AC354" s="46"/>
    </row>
    <row r="355" ht="15.75" customHeight="1">
      <c r="A355" s="45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33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46"/>
      <c r="AA355" s="46"/>
      <c r="AB355" s="46"/>
      <c r="AC355" s="46"/>
    </row>
    <row r="356" ht="15.75" customHeight="1">
      <c r="A356" s="45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33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46"/>
      <c r="AA356" s="46"/>
      <c r="AB356" s="46"/>
      <c r="AC356" s="46"/>
    </row>
    <row r="357" ht="15.75" customHeight="1">
      <c r="A357" s="45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33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46"/>
      <c r="AA357" s="46"/>
      <c r="AB357" s="46"/>
      <c r="AC357" s="46"/>
    </row>
    <row r="358" ht="15.75" customHeight="1">
      <c r="A358" s="45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33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46"/>
      <c r="AA358" s="46"/>
      <c r="AB358" s="46"/>
      <c r="AC358" s="46"/>
    </row>
    <row r="359" ht="15.75" customHeight="1">
      <c r="A359" s="45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33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46"/>
      <c r="AA359" s="46"/>
      <c r="AB359" s="46"/>
      <c r="AC359" s="46"/>
    </row>
    <row r="360" ht="15.75" customHeight="1">
      <c r="A360" s="45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33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46"/>
      <c r="AA360" s="46"/>
      <c r="AB360" s="46"/>
      <c r="AC360" s="46"/>
    </row>
    <row r="361" ht="15.75" customHeight="1">
      <c r="A361" s="45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33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46"/>
      <c r="AA361" s="46"/>
      <c r="AB361" s="46"/>
      <c r="AC361" s="46"/>
    </row>
    <row r="362" ht="15.75" customHeight="1">
      <c r="A362" s="45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33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46"/>
      <c r="AA362" s="46"/>
      <c r="AB362" s="46"/>
      <c r="AC362" s="46"/>
    </row>
    <row r="363" ht="15.75" customHeight="1">
      <c r="A363" s="45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33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46"/>
      <c r="AA363" s="46"/>
      <c r="AB363" s="46"/>
      <c r="AC363" s="46"/>
    </row>
    <row r="364" ht="15.75" customHeight="1">
      <c r="A364" s="45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33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46"/>
      <c r="AA364" s="46"/>
      <c r="AB364" s="46"/>
      <c r="AC364" s="46"/>
    </row>
    <row r="365" ht="15.75" customHeight="1">
      <c r="A365" s="45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33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46"/>
      <c r="AA365" s="46"/>
      <c r="AB365" s="46"/>
      <c r="AC365" s="46"/>
    </row>
    <row r="366" ht="15.75" customHeight="1">
      <c r="A366" s="45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33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46"/>
      <c r="AA366" s="46"/>
      <c r="AB366" s="46"/>
      <c r="AC366" s="46"/>
    </row>
    <row r="367" ht="15.75" customHeight="1">
      <c r="A367" s="45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33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46"/>
      <c r="AA367" s="46"/>
      <c r="AB367" s="46"/>
      <c r="AC367" s="46"/>
    </row>
    <row r="368" ht="15.75" customHeight="1">
      <c r="A368" s="45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33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46"/>
      <c r="AA368" s="46"/>
      <c r="AB368" s="46"/>
      <c r="AC368" s="46"/>
    </row>
    <row r="369" ht="15.75" customHeight="1">
      <c r="A369" s="45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33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46"/>
      <c r="AA369" s="46"/>
      <c r="AB369" s="46"/>
      <c r="AC369" s="46"/>
    </row>
    <row r="370" ht="15.75" customHeight="1">
      <c r="A370" s="45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33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46"/>
      <c r="AA370" s="46"/>
      <c r="AB370" s="46"/>
      <c r="AC370" s="46"/>
    </row>
    <row r="371" ht="15.75" customHeight="1">
      <c r="A371" s="45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33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46"/>
      <c r="AA371" s="46"/>
      <c r="AB371" s="46"/>
      <c r="AC371" s="46"/>
    </row>
    <row r="372" ht="15.75" customHeight="1">
      <c r="A372" s="45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33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46"/>
      <c r="AA372" s="46"/>
      <c r="AB372" s="46"/>
      <c r="AC372" s="46"/>
    </row>
    <row r="373" ht="15.75" customHeight="1">
      <c r="A373" s="45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33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46"/>
      <c r="AA373" s="46"/>
      <c r="AB373" s="46"/>
      <c r="AC373" s="46"/>
    </row>
    <row r="374" ht="15.75" customHeight="1">
      <c r="A374" s="45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33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46"/>
      <c r="AA374" s="46"/>
      <c r="AB374" s="46"/>
      <c r="AC374" s="46"/>
    </row>
    <row r="375" ht="15.75" customHeight="1">
      <c r="A375" s="45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33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46"/>
      <c r="AA375" s="46"/>
      <c r="AB375" s="46"/>
      <c r="AC375" s="46"/>
    </row>
    <row r="376" ht="15.75" customHeight="1">
      <c r="A376" s="45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33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46"/>
      <c r="AA376" s="46"/>
      <c r="AB376" s="46"/>
      <c r="AC376" s="46"/>
    </row>
    <row r="377" ht="15.75" customHeight="1">
      <c r="A377" s="45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33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46"/>
      <c r="AA377" s="46"/>
      <c r="AB377" s="46"/>
      <c r="AC377" s="46"/>
    </row>
    <row r="378" ht="15.75" customHeight="1">
      <c r="A378" s="45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33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46"/>
      <c r="AA378" s="46"/>
      <c r="AB378" s="46"/>
      <c r="AC378" s="46"/>
    </row>
    <row r="379" ht="15.75" customHeight="1">
      <c r="A379" s="45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33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46"/>
      <c r="AA379" s="46"/>
      <c r="AB379" s="46"/>
      <c r="AC379" s="46"/>
    </row>
    <row r="380" ht="15.75" customHeight="1">
      <c r="A380" s="45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33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46"/>
      <c r="AA380" s="46"/>
      <c r="AB380" s="46"/>
      <c r="AC380" s="46"/>
    </row>
    <row r="381" ht="15.75" customHeight="1">
      <c r="A381" s="45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33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46"/>
      <c r="AA381" s="46"/>
      <c r="AB381" s="46"/>
      <c r="AC381" s="46"/>
    </row>
    <row r="382" ht="15.75" customHeight="1">
      <c r="A382" s="45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33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46"/>
      <c r="AA382" s="46"/>
      <c r="AB382" s="46"/>
      <c r="AC382" s="46"/>
    </row>
    <row r="383" ht="15.75" customHeight="1">
      <c r="A383" s="45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33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46"/>
      <c r="AA383" s="46"/>
      <c r="AB383" s="46"/>
      <c r="AC383" s="46"/>
    </row>
    <row r="384" ht="15.75" customHeight="1">
      <c r="A384" s="45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33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46"/>
      <c r="AA384" s="46"/>
      <c r="AB384" s="46"/>
      <c r="AC384" s="46"/>
    </row>
    <row r="385" ht="15.75" customHeight="1">
      <c r="A385" s="45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33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46"/>
      <c r="AA385" s="46"/>
      <c r="AB385" s="46"/>
      <c r="AC385" s="46"/>
    </row>
    <row r="386" ht="15.75" customHeight="1">
      <c r="A386" s="45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33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46"/>
      <c r="AA386" s="46"/>
      <c r="AB386" s="46"/>
      <c r="AC386" s="46"/>
    </row>
    <row r="387" ht="15.75" customHeight="1">
      <c r="A387" s="45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33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46"/>
      <c r="AA387" s="46"/>
      <c r="AB387" s="46"/>
      <c r="AC387" s="46"/>
    </row>
    <row r="388" ht="15.75" customHeight="1">
      <c r="A388" s="45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33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46"/>
      <c r="AA388" s="46"/>
      <c r="AB388" s="46"/>
      <c r="AC388" s="46"/>
    </row>
    <row r="389" ht="15.75" customHeight="1">
      <c r="A389" s="45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33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46"/>
      <c r="AA389" s="46"/>
      <c r="AB389" s="46"/>
      <c r="AC389" s="46"/>
    </row>
    <row r="390" ht="15.75" customHeight="1">
      <c r="A390" s="45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33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46"/>
      <c r="AA390" s="46"/>
      <c r="AB390" s="46"/>
      <c r="AC390" s="46"/>
    </row>
    <row r="391" ht="15.75" customHeight="1">
      <c r="A391" s="45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33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46"/>
      <c r="AA391" s="46"/>
      <c r="AB391" s="46"/>
      <c r="AC391" s="46"/>
    </row>
    <row r="392" ht="15.75" customHeight="1">
      <c r="A392" s="45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33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46"/>
      <c r="AA392" s="46"/>
      <c r="AB392" s="46"/>
      <c r="AC392" s="46"/>
    </row>
    <row r="393" ht="15.75" customHeight="1">
      <c r="A393" s="45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33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46"/>
      <c r="AA393" s="46"/>
      <c r="AB393" s="46"/>
      <c r="AC393" s="46"/>
    </row>
    <row r="394" ht="15.75" customHeight="1">
      <c r="A394" s="45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33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46"/>
      <c r="AA394" s="46"/>
      <c r="AB394" s="46"/>
      <c r="AC394" s="46"/>
    </row>
    <row r="395" ht="15.75" customHeight="1">
      <c r="A395" s="45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33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46"/>
      <c r="AA395" s="46"/>
      <c r="AB395" s="46"/>
      <c r="AC395" s="46"/>
    </row>
    <row r="396" ht="15.75" customHeight="1">
      <c r="A396" s="45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33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46"/>
      <c r="AA396" s="46"/>
      <c r="AB396" s="46"/>
      <c r="AC396" s="46"/>
    </row>
    <row r="397" ht="15.75" customHeight="1">
      <c r="A397" s="45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33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46"/>
      <c r="AA397" s="46"/>
      <c r="AB397" s="46"/>
      <c r="AC397" s="46"/>
    </row>
    <row r="398" ht="15.75" customHeight="1">
      <c r="A398" s="45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33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46"/>
      <c r="AA398" s="46"/>
      <c r="AB398" s="46"/>
      <c r="AC398" s="46"/>
    </row>
    <row r="399" ht="15.75" customHeight="1">
      <c r="A399" s="45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33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46"/>
      <c r="AA399" s="46"/>
      <c r="AB399" s="46"/>
      <c r="AC399" s="46"/>
    </row>
    <row r="400" ht="15.75" customHeight="1">
      <c r="A400" s="45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33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46"/>
      <c r="AA400" s="46"/>
      <c r="AB400" s="46"/>
      <c r="AC400" s="46"/>
    </row>
    <row r="401" ht="15.75" customHeight="1">
      <c r="A401" s="45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33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46"/>
      <c r="AA401" s="46"/>
      <c r="AB401" s="46"/>
      <c r="AC401" s="46"/>
    </row>
    <row r="402" ht="15.75" customHeight="1">
      <c r="A402" s="45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33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46"/>
      <c r="AA402" s="46"/>
      <c r="AB402" s="46"/>
      <c r="AC402" s="46"/>
    </row>
    <row r="403" ht="15.75" customHeight="1">
      <c r="A403" s="45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33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46"/>
      <c r="AA403" s="46"/>
      <c r="AB403" s="46"/>
      <c r="AC403" s="46"/>
    </row>
    <row r="404" ht="15.75" customHeight="1">
      <c r="A404" s="45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33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46"/>
      <c r="AA404" s="46"/>
      <c r="AB404" s="46"/>
      <c r="AC404" s="46"/>
    </row>
    <row r="405" ht="15.75" customHeight="1">
      <c r="A405" s="45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33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46"/>
      <c r="AA405" s="46"/>
      <c r="AB405" s="46"/>
      <c r="AC405" s="46"/>
    </row>
    <row r="406" ht="15.75" customHeight="1">
      <c r="A406" s="45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33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46"/>
      <c r="AA406" s="46"/>
      <c r="AB406" s="46"/>
      <c r="AC406" s="46"/>
    </row>
    <row r="407" ht="15.75" customHeight="1">
      <c r="A407" s="45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33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46"/>
      <c r="AA407" s="46"/>
      <c r="AB407" s="46"/>
      <c r="AC407" s="46"/>
    </row>
    <row r="408" ht="15.75" customHeight="1">
      <c r="A408" s="45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33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46"/>
      <c r="AA408" s="46"/>
      <c r="AB408" s="46"/>
      <c r="AC408" s="46"/>
    </row>
    <row r="409" ht="15.75" customHeight="1">
      <c r="A409" s="45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33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46"/>
      <c r="AA409" s="46"/>
      <c r="AB409" s="46"/>
      <c r="AC409" s="46"/>
    </row>
    <row r="410" ht="15.75" customHeight="1">
      <c r="A410" s="45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33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46"/>
      <c r="AA410" s="46"/>
      <c r="AB410" s="46"/>
      <c r="AC410" s="46"/>
    </row>
    <row r="411" ht="15.75" customHeight="1">
      <c r="A411" s="45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33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46"/>
      <c r="AA411" s="46"/>
      <c r="AB411" s="46"/>
      <c r="AC411" s="46"/>
    </row>
    <row r="412" ht="15.75" customHeight="1">
      <c r="A412" s="45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33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46"/>
      <c r="AA412" s="46"/>
      <c r="AB412" s="46"/>
      <c r="AC412" s="46"/>
    </row>
    <row r="413" ht="15.75" customHeight="1">
      <c r="A413" s="45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33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46"/>
      <c r="AA413" s="46"/>
      <c r="AB413" s="46"/>
      <c r="AC413" s="46"/>
    </row>
    <row r="414" ht="15.75" customHeight="1">
      <c r="A414" s="45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33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46"/>
      <c r="AA414" s="46"/>
      <c r="AB414" s="46"/>
      <c r="AC414" s="46"/>
    </row>
    <row r="415" ht="15.75" customHeight="1">
      <c r="A415" s="45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33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46"/>
      <c r="AA415" s="46"/>
      <c r="AB415" s="46"/>
      <c r="AC415" s="46"/>
    </row>
    <row r="416" ht="15.75" customHeight="1">
      <c r="A416" s="45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33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46"/>
      <c r="AA416" s="46"/>
      <c r="AB416" s="46"/>
      <c r="AC416" s="46"/>
    </row>
    <row r="417" ht="15.75" customHeight="1">
      <c r="A417" s="45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33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46"/>
      <c r="AA417" s="46"/>
      <c r="AB417" s="46"/>
      <c r="AC417" s="46"/>
    </row>
    <row r="418" ht="15.75" customHeight="1">
      <c r="A418" s="45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33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46"/>
      <c r="AA418" s="46"/>
      <c r="AB418" s="46"/>
      <c r="AC418" s="46"/>
    </row>
    <row r="419" ht="15.75" customHeight="1">
      <c r="A419" s="45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33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46"/>
      <c r="AA419" s="46"/>
      <c r="AB419" s="46"/>
      <c r="AC419" s="46"/>
    </row>
    <row r="420" ht="15.75" customHeight="1">
      <c r="A420" s="45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33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46"/>
      <c r="AA420" s="46"/>
      <c r="AB420" s="46"/>
      <c r="AC420" s="46"/>
    </row>
    <row r="421" ht="15.75" customHeight="1">
      <c r="A421" s="45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33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46"/>
      <c r="AA421" s="46"/>
      <c r="AB421" s="46"/>
      <c r="AC421" s="46"/>
    </row>
    <row r="422" ht="15.75" customHeight="1">
      <c r="A422" s="45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33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46"/>
      <c r="AA422" s="46"/>
      <c r="AB422" s="46"/>
      <c r="AC422" s="46"/>
    </row>
    <row r="423" ht="15.75" customHeight="1">
      <c r="A423" s="45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33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46"/>
      <c r="AA423" s="46"/>
      <c r="AB423" s="46"/>
      <c r="AC423" s="46"/>
    </row>
    <row r="424" ht="15.75" customHeight="1">
      <c r="A424" s="45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33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46"/>
      <c r="AA424" s="46"/>
      <c r="AB424" s="46"/>
      <c r="AC424" s="46"/>
    </row>
    <row r="425" ht="15.75" customHeight="1">
      <c r="A425" s="45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33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46"/>
      <c r="AA425" s="46"/>
      <c r="AB425" s="46"/>
      <c r="AC425" s="46"/>
    </row>
    <row r="426" ht="15.75" customHeight="1">
      <c r="A426" s="45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33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46"/>
      <c r="AA426" s="46"/>
      <c r="AB426" s="46"/>
      <c r="AC426" s="46"/>
    </row>
    <row r="427" ht="15.75" customHeight="1">
      <c r="A427" s="45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33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46"/>
      <c r="AA427" s="46"/>
      <c r="AB427" s="46"/>
      <c r="AC427" s="46"/>
    </row>
    <row r="428" ht="15.75" customHeight="1">
      <c r="A428" s="45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33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46"/>
      <c r="AA428" s="46"/>
      <c r="AB428" s="46"/>
      <c r="AC428" s="46"/>
    </row>
    <row r="429" ht="15.75" customHeight="1">
      <c r="A429" s="45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33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46"/>
      <c r="AA429" s="46"/>
      <c r="AB429" s="46"/>
      <c r="AC429" s="46"/>
    </row>
    <row r="430" ht="15.75" customHeight="1">
      <c r="A430" s="45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33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46"/>
      <c r="AA430" s="46"/>
      <c r="AB430" s="46"/>
      <c r="AC430" s="46"/>
    </row>
    <row r="431" ht="15.75" customHeight="1">
      <c r="A431" s="45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33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46"/>
      <c r="AA431" s="46"/>
      <c r="AB431" s="46"/>
      <c r="AC431" s="46"/>
    </row>
    <row r="432" ht="15.75" customHeight="1">
      <c r="A432" s="45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33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46"/>
      <c r="AA432" s="46"/>
      <c r="AB432" s="46"/>
      <c r="AC432" s="46"/>
    </row>
    <row r="433" ht="15.75" customHeight="1">
      <c r="A433" s="45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33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46"/>
      <c r="AA433" s="46"/>
      <c r="AB433" s="46"/>
      <c r="AC433" s="46"/>
    </row>
    <row r="434" ht="15.75" customHeight="1">
      <c r="A434" s="45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33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46"/>
      <c r="AA434" s="46"/>
      <c r="AB434" s="46"/>
      <c r="AC434" s="46"/>
    </row>
    <row r="435" ht="15.75" customHeight="1">
      <c r="A435" s="45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33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46"/>
      <c r="AA435" s="46"/>
      <c r="AB435" s="46"/>
      <c r="AC435" s="46"/>
    </row>
    <row r="436" ht="15.75" customHeight="1">
      <c r="A436" s="45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33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46"/>
      <c r="AA436" s="46"/>
      <c r="AB436" s="46"/>
      <c r="AC436" s="46"/>
    </row>
    <row r="437" ht="15.75" customHeight="1">
      <c r="A437" s="45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33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46"/>
      <c r="AA437" s="46"/>
      <c r="AB437" s="46"/>
      <c r="AC437" s="46"/>
    </row>
    <row r="438" ht="15.75" customHeight="1">
      <c r="A438" s="45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33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46"/>
      <c r="AA438" s="46"/>
      <c r="AB438" s="46"/>
      <c r="AC438" s="46"/>
    </row>
    <row r="439" ht="15.75" customHeight="1">
      <c r="A439" s="45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33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46"/>
      <c r="AA439" s="46"/>
      <c r="AB439" s="46"/>
      <c r="AC439" s="46"/>
    </row>
    <row r="440" ht="15.75" customHeight="1">
      <c r="A440" s="45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33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46"/>
      <c r="AA440" s="46"/>
      <c r="AB440" s="46"/>
      <c r="AC440" s="46"/>
    </row>
    <row r="441" ht="15.75" customHeight="1">
      <c r="A441" s="45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33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46"/>
      <c r="AA441" s="46"/>
      <c r="AB441" s="46"/>
      <c r="AC441" s="46"/>
    </row>
    <row r="442" ht="15.75" customHeight="1">
      <c r="A442" s="45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33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46"/>
      <c r="AA442" s="46"/>
      <c r="AB442" s="46"/>
      <c r="AC442" s="46"/>
    </row>
    <row r="443" ht="15.75" customHeight="1">
      <c r="A443" s="45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33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46"/>
      <c r="AA443" s="46"/>
      <c r="AB443" s="46"/>
      <c r="AC443" s="46"/>
    </row>
    <row r="444" ht="15.75" customHeight="1">
      <c r="A444" s="45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33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46"/>
      <c r="AA444" s="46"/>
      <c r="AB444" s="46"/>
      <c r="AC444" s="46"/>
    </row>
    <row r="445" ht="15.75" customHeight="1">
      <c r="A445" s="45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33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46"/>
      <c r="AA445" s="46"/>
      <c r="AB445" s="46"/>
      <c r="AC445" s="46"/>
    </row>
    <row r="446" ht="15.75" customHeight="1">
      <c r="A446" s="45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33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46"/>
      <c r="AA446" s="46"/>
      <c r="AB446" s="46"/>
      <c r="AC446" s="46"/>
    </row>
    <row r="447" ht="15.75" customHeight="1">
      <c r="A447" s="45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33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46"/>
      <c r="AA447" s="46"/>
      <c r="AB447" s="46"/>
      <c r="AC447" s="46"/>
    </row>
    <row r="448" ht="15.75" customHeight="1">
      <c r="A448" s="45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33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46"/>
      <c r="AA448" s="46"/>
      <c r="AB448" s="46"/>
      <c r="AC448" s="46"/>
    </row>
    <row r="449" ht="15.75" customHeight="1">
      <c r="A449" s="45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33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46"/>
      <c r="AA449" s="46"/>
      <c r="AB449" s="46"/>
      <c r="AC449" s="46"/>
    </row>
    <row r="450" ht="15.75" customHeight="1">
      <c r="A450" s="45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33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46"/>
      <c r="AA450" s="46"/>
      <c r="AB450" s="46"/>
      <c r="AC450" s="46"/>
    </row>
    <row r="451" ht="15.75" customHeight="1">
      <c r="A451" s="45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33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46"/>
      <c r="AA451" s="46"/>
      <c r="AB451" s="46"/>
      <c r="AC451" s="46"/>
    </row>
    <row r="452" ht="15.75" customHeight="1">
      <c r="A452" s="45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33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46"/>
      <c r="AA452" s="46"/>
      <c r="AB452" s="46"/>
      <c r="AC452" s="46"/>
    </row>
    <row r="453" ht="15.75" customHeight="1">
      <c r="A453" s="45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33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46"/>
      <c r="AA453" s="46"/>
      <c r="AB453" s="46"/>
      <c r="AC453" s="46"/>
    </row>
    <row r="454" ht="15.75" customHeight="1">
      <c r="A454" s="45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33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46"/>
      <c r="AA454" s="46"/>
      <c r="AB454" s="46"/>
      <c r="AC454" s="46"/>
    </row>
    <row r="455" ht="15.75" customHeight="1">
      <c r="A455" s="45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33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46"/>
      <c r="AA455" s="46"/>
      <c r="AB455" s="46"/>
      <c r="AC455" s="46"/>
    </row>
    <row r="456" ht="15.75" customHeight="1">
      <c r="A456" s="45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33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46"/>
      <c r="AA456" s="46"/>
      <c r="AB456" s="46"/>
      <c r="AC456" s="46"/>
    </row>
    <row r="457" ht="15.75" customHeight="1">
      <c r="A457" s="45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33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46"/>
      <c r="AA457" s="46"/>
      <c r="AB457" s="46"/>
      <c r="AC457" s="46"/>
    </row>
    <row r="458" ht="15.75" customHeight="1">
      <c r="A458" s="45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33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46"/>
      <c r="AA458" s="46"/>
      <c r="AB458" s="46"/>
      <c r="AC458" s="46"/>
    </row>
    <row r="459" ht="15.75" customHeight="1">
      <c r="A459" s="45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33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46"/>
      <c r="AA459" s="46"/>
      <c r="AB459" s="46"/>
      <c r="AC459" s="46"/>
    </row>
    <row r="460" ht="15.75" customHeight="1">
      <c r="A460" s="45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33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46"/>
      <c r="AA460" s="46"/>
      <c r="AB460" s="46"/>
      <c r="AC460" s="46"/>
    </row>
    <row r="461" ht="15.75" customHeight="1">
      <c r="A461" s="45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33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46"/>
      <c r="AA461" s="46"/>
      <c r="AB461" s="46"/>
      <c r="AC461" s="46"/>
    </row>
    <row r="462" ht="15.75" customHeight="1">
      <c r="A462" s="45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33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46"/>
      <c r="AA462" s="46"/>
      <c r="AB462" s="46"/>
      <c r="AC462" s="46"/>
    </row>
    <row r="463" ht="15.75" customHeight="1">
      <c r="A463" s="45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33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46"/>
      <c r="AA463" s="46"/>
      <c r="AB463" s="46"/>
      <c r="AC463" s="46"/>
    </row>
    <row r="464" ht="15.75" customHeight="1">
      <c r="A464" s="45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33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46"/>
      <c r="AA464" s="46"/>
      <c r="AB464" s="46"/>
      <c r="AC464" s="46"/>
    </row>
    <row r="465" ht="15.75" customHeight="1">
      <c r="A465" s="45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33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46"/>
      <c r="AA465" s="46"/>
      <c r="AB465" s="46"/>
      <c r="AC465" s="46"/>
    </row>
    <row r="466" ht="15.75" customHeight="1">
      <c r="A466" s="45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33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46"/>
      <c r="AA466" s="46"/>
      <c r="AB466" s="46"/>
      <c r="AC466" s="46"/>
    </row>
    <row r="467" ht="15.75" customHeight="1">
      <c r="A467" s="45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33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46"/>
      <c r="AA467" s="46"/>
      <c r="AB467" s="46"/>
      <c r="AC467" s="46"/>
    </row>
    <row r="468" ht="15.75" customHeight="1">
      <c r="A468" s="45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33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46"/>
      <c r="AA468" s="46"/>
      <c r="AB468" s="46"/>
      <c r="AC468" s="46"/>
    </row>
    <row r="469" ht="15.75" customHeight="1">
      <c r="A469" s="45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33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46"/>
      <c r="AA469" s="46"/>
      <c r="AB469" s="46"/>
      <c r="AC469" s="46"/>
    </row>
    <row r="470" ht="15.75" customHeight="1">
      <c r="A470" s="45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33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46"/>
      <c r="AA470" s="46"/>
      <c r="AB470" s="46"/>
      <c r="AC470" s="46"/>
    </row>
    <row r="471" ht="15.75" customHeight="1">
      <c r="A471" s="45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33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46"/>
      <c r="AA471" s="46"/>
      <c r="AB471" s="46"/>
      <c r="AC471" s="46"/>
    </row>
    <row r="472" ht="15.75" customHeight="1">
      <c r="A472" s="45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33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46"/>
      <c r="AA472" s="46"/>
      <c r="AB472" s="46"/>
      <c r="AC472" s="46"/>
    </row>
    <row r="473" ht="15.75" customHeight="1">
      <c r="A473" s="45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33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46"/>
      <c r="AA473" s="46"/>
      <c r="AB473" s="46"/>
      <c r="AC473" s="46"/>
    </row>
    <row r="474" ht="15.75" customHeight="1">
      <c r="A474" s="45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33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46"/>
      <c r="AA474" s="46"/>
      <c r="AB474" s="46"/>
      <c r="AC474" s="46"/>
    </row>
    <row r="475" ht="15.75" customHeight="1">
      <c r="A475" s="45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33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46"/>
      <c r="AA475" s="46"/>
      <c r="AB475" s="46"/>
      <c r="AC475" s="46"/>
    </row>
    <row r="476" ht="15.75" customHeight="1">
      <c r="A476" s="45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33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46"/>
      <c r="AA476" s="46"/>
      <c r="AB476" s="46"/>
      <c r="AC476" s="46"/>
    </row>
    <row r="477" ht="15.75" customHeight="1">
      <c r="A477" s="45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33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46"/>
      <c r="AA477" s="46"/>
      <c r="AB477" s="46"/>
      <c r="AC477" s="46"/>
    </row>
    <row r="478" ht="15.75" customHeight="1">
      <c r="A478" s="45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33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46"/>
      <c r="AA478" s="46"/>
      <c r="AB478" s="46"/>
      <c r="AC478" s="46"/>
    </row>
    <row r="479" ht="15.75" customHeight="1">
      <c r="A479" s="45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33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46"/>
      <c r="AA479" s="46"/>
      <c r="AB479" s="46"/>
      <c r="AC479" s="46"/>
    </row>
    <row r="480" ht="15.75" customHeight="1">
      <c r="A480" s="45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33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46"/>
      <c r="AA480" s="46"/>
      <c r="AB480" s="46"/>
      <c r="AC480" s="46"/>
    </row>
    <row r="481" ht="15.75" customHeight="1">
      <c r="A481" s="45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33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46"/>
      <c r="AA481" s="46"/>
      <c r="AB481" s="46"/>
      <c r="AC481" s="46"/>
    </row>
    <row r="482" ht="15.75" customHeight="1">
      <c r="A482" s="45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33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46"/>
      <c r="AA482" s="46"/>
      <c r="AB482" s="46"/>
      <c r="AC482" s="46"/>
    </row>
    <row r="483" ht="15.75" customHeight="1">
      <c r="A483" s="45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33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46"/>
      <c r="AA483" s="46"/>
      <c r="AB483" s="46"/>
      <c r="AC483" s="46"/>
    </row>
    <row r="484" ht="15.75" customHeight="1">
      <c r="A484" s="45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33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46"/>
      <c r="AA484" s="46"/>
      <c r="AB484" s="46"/>
      <c r="AC484" s="46"/>
    </row>
    <row r="485" ht="15.75" customHeight="1">
      <c r="A485" s="45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33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46"/>
      <c r="AA485" s="46"/>
      <c r="AB485" s="46"/>
      <c r="AC485" s="46"/>
    </row>
    <row r="486" ht="15.75" customHeight="1">
      <c r="A486" s="45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33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46"/>
      <c r="AA486" s="46"/>
      <c r="AB486" s="46"/>
      <c r="AC486" s="46"/>
    </row>
    <row r="487" ht="15.75" customHeight="1">
      <c r="A487" s="45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33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46"/>
      <c r="AA487" s="46"/>
      <c r="AB487" s="46"/>
      <c r="AC487" s="46"/>
    </row>
    <row r="488" ht="15.75" customHeight="1">
      <c r="A488" s="45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33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46"/>
      <c r="AA488" s="46"/>
      <c r="AB488" s="46"/>
      <c r="AC488" s="46"/>
    </row>
    <row r="489" ht="15.75" customHeight="1">
      <c r="A489" s="45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33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46"/>
      <c r="AA489" s="46"/>
      <c r="AB489" s="46"/>
      <c r="AC489" s="46"/>
    </row>
    <row r="490" ht="15.75" customHeight="1">
      <c r="A490" s="45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33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46"/>
      <c r="AA490" s="46"/>
      <c r="AB490" s="46"/>
      <c r="AC490" s="46"/>
    </row>
    <row r="491" ht="15.75" customHeight="1">
      <c r="A491" s="45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33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46"/>
      <c r="AA491" s="46"/>
      <c r="AB491" s="46"/>
      <c r="AC491" s="46"/>
    </row>
    <row r="492" ht="15.75" customHeight="1">
      <c r="A492" s="45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33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46"/>
      <c r="AA492" s="46"/>
      <c r="AB492" s="46"/>
      <c r="AC492" s="46"/>
    </row>
    <row r="493" ht="15.75" customHeight="1">
      <c r="A493" s="45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33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46"/>
      <c r="AA493" s="46"/>
      <c r="AB493" s="46"/>
      <c r="AC493" s="46"/>
    </row>
    <row r="494" ht="15.75" customHeight="1">
      <c r="A494" s="45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33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46"/>
      <c r="AA494" s="46"/>
      <c r="AB494" s="46"/>
      <c r="AC494" s="46"/>
    </row>
    <row r="495" ht="15.75" customHeight="1">
      <c r="A495" s="45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33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46"/>
      <c r="AA495" s="46"/>
      <c r="AB495" s="46"/>
      <c r="AC495" s="46"/>
    </row>
    <row r="496" ht="15.75" customHeight="1">
      <c r="A496" s="45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33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46"/>
      <c r="AA496" s="46"/>
      <c r="AB496" s="46"/>
      <c r="AC496" s="46"/>
    </row>
    <row r="497" ht="15.75" customHeight="1">
      <c r="A497" s="45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33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46"/>
      <c r="AA497" s="46"/>
      <c r="AB497" s="46"/>
      <c r="AC497" s="46"/>
    </row>
    <row r="498" ht="15.75" customHeight="1">
      <c r="A498" s="45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33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46"/>
      <c r="AA498" s="46"/>
      <c r="AB498" s="46"/>
      <c r="AC498" s="46"/>
    </row>
    <row r="499" ht="15.75" customHeight="1">
      <c r="A499" s="45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33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46"/>
      <c r="AA499" s="46"/>
      <c r="AB499" s="46"/>
      <c r="AC499" s="46"/>
    </row>
    <row r="500" ht="15.75" customHeight="1">
      <c r="A500" s="45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33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46"/>
      <c r="AA500" s="46"/>
      <c r="AB500" s="46"/>
      <c r="AC500" s="46"/>
    </row>
    <row r="501" ht="15.75" customHeight="1">
      <c r="A501" s="45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33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46"/>
      <c r="AA501" s="46"/>
      <c r="AB501" s="46"/>
      <c r="AC501" s="46"/>
    </row>
    <row r="502" ht="15.75" customHeight="1">
      <c r="A502" s="45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33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46"/>
      <c r="AA502" s="46"/>
      <c r="AB502" s="46"/>
      <c r="AC502" s="46"/>
    </row>
    <row r="503" ht="15.75" customHeight="1">
      <c r="A503" s="45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33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46"/>
      <c r="AA503" s="46"/>
      <c r="AB503" s="46"/>
      <c r="AC503" s="46"/>
    </row>
    <row r="504" ht="15.75" customHeight="1">
      <c r="A504" s="45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33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46"/>
      <c r="AA504" s="46"/>
      <c r="AB504" s="46"/>
      <c r="AC504" s="46"/>
    </row>
    <row r="505" ht="15.75" customHeight="1">
      <c r="A505" s="45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33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46"/>
      <c r="AA505" s="46"/>
      <c r="AB505" s="46"/>
      <c r="AC505" s="46"/>
    </row>
    <row r="506" ht="15.75" customHeight="1">
      <c r="A506" s="45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33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46"/>
      <c r="AA506" s="46"/>
      <c r="AB506" s="46"/>
      <c r="AC506" s="46"/>
    </row>
    <row r="507" ht="15.75" customHeight="1">
      <c r="A507" s="45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33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46"/>
      <c r="AA507" s="46"/>
      <c r="AB507" s="46"/>
      <c r="AC507" s="46"/>
    </row>
    <row r="508" ht="15.75" customHeight="1">
      <c r="A508" s="45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33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46"/>
      <c r="AA508" s="46"/>
      <c r="AB508" s="46"/>
      <c r="AC508" s="46"/>
    </row>
    <row r="509" ht="15.75" customHeight="1">
      <c r="A509" s="45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33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46"/>
      <c r="AA509" s="46"/>
      <c r="AB509" s="46"/>
      <c r="AC509" s="46"/>
    </row>
    <row r="510" ht="15.75" customHeight="1">
      <c r="A510" s="45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33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46"/>
      <c r="AA510" s="46"/>
      <c r="AB510" s="46"/>
      <c r="AC510" s="46"/>
    </row>
    <row r="511" ht="15.75" customHeight="1">
      <c r="A511" s="45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33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46"/>
      <c r="AA511" s="46"/>
      <c r="AB511" s="46"/>
      <c r="AC511" s="46"/>
    </row>
    <row r="512" ht="15.75" customHeight="1">
      <c r="A512" s="45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33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46"/>
      <c r="AA512" s="46"/>
      <c r="AB512" s="46"/>
      <c r="AC512" s="46"/>
    </row>
    <row r="513" ht="15.75" customHeight="1">
      <c r="A513" s="45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33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46"/>
      <c r="AA513" s="46"/>
      <c r="AB513" s="46"/>
      <c r="AC513" s="46"/>
    </row>
    <row r="514" ht="15.75" customHeight="1">
      <c r="A514" s="45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33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46"/>
      <c r="AA514" s="46"/>
      <c r="AB514" s="46"/>
      <c r="AC514" s="46"/>
    </row>
    <row r="515" ht="15.75" customHeight="1">
      <c r="A515" s="45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33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46"/>
      <c r="AA515" s="46"/>
      <c r="AB515" s="46"/>
      <c r="AC515" s="46"/>
    </row>
    <row r="516" ht="15.75" customHeight="1">
      <c r="A516" s="45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33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46"/>
      <c r="AA516" s="46"/>
      <c r="AB516" s="46"/>
      <c r="AC516" s="46"/>
    </row>
    <row r="517" ht="15.75" customHeight="1">
      <c r="A517" s="45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33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46"/>
      <c r="AA517" s="46"/>
      <c r="AB517" s="46"/>
      <c r="AC517" s="46"/>
    </row>
    <row r="518" ht="15.75" customHeight="1">
      <c r="A518" s="45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33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46"/>
      <c r="AA518" s="46"/>
      <c r="AB518" s="46"/>
      <c r="AC518" s="46"/>
    </row>
    <row r="519" ht="15.75" customHeight="1">
      <c r="A519" s="45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33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46"/>
      <c r="AA519" s="46"/>
      <c r="AB519" s="46"/>
      <c r="AC519" s="46"/>
    </row>
    <row r="520" ht="15.75" customHeight="1">
      <c r="A520" s="45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33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46"/>
      <c r="AA520" s="46"/>
      <c r="AB520" s="46"/>
      <c r="AC520" s="46"/>
    </row>
    <row r="521" ht="15.75" customHeight="1">
      <c r="A521" s="45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33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46"/>
      <c r="AA521" s="46"/>
      <c r="AB521" s="46"/>
      <c r="AC521" s="46"/>
    </row>
    <row r="522" ht="15.75" customHeight="1">
      <c r="A522" s="45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33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46"/>
      <c r="AA522" s="46"/>
      <c r="AB522" s="46"/>
      <c r="AC522" s="46"/>
    </row>
    <row r="523" ht="15.75" customHeight="1">
      <c r="A523" s="45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33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46"/>
      <c r="AA523" s="46"/>
      <c r="AB523" s="46"/>
      <c r="AC523" s="46"/>
    </row>
    <row r="524" ht="15.75" customHeight="1">
      <c r="A524" s="45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33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46"/>
      <c r="AA524" s="46"/>
      <c r="AB524" s="46"/>
      <c r="AC524" s="46"/>
    </row>
    <row r="525" ht="15.75" customHeight="1">
      <c r="A525" s="45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33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46"/>
      <c r="AA525" s="46"/>
      <c r="AB525" s="46"/>
      <c r="AC525" s="46"/>
    </row>
    <row r="526" ht="15.75" customHeight="1">
      <c r="A526" s="45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33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46"/>
      <c r="AA526" s="46"/>
      <c r="AB526" s="46"/>
      <c r="AC526" s="46"/>
    </row>
    <row r="527" ht="15.75" customHeight="1">
      <c r="A527" s="45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33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46"/>
      <c r="AA527" s="46"/>
      <c r="AB527" s="46"/>
      <c r="AC527" s="46"/>
    </row>
    <row r="528" ht="15.75" customHeight="1">
      <c r="A528" s="45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33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46"/>
      <c r="AA528" s="46"/>
      <c r="AB528" s="46"/>
      <c r="AC528" s="46"/>
    </row>
    <row r="529" ht="15.75" customHeight="1">
      <c r="A529" s="45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33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46"/>
      <c r="AA529" s="46"/>
      <c r="AB529" s="46"/>
      <c r="AC529" s="46"/>
    </row>
    <row r="530" ht="15.75" customHeight="1">
      <c r="A530" s="45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33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46"/>
      <c r="AA530" s="46"/>
      <c r="AB530" s="46"/>
      <c r="AC530" s="46"/>
    </row>
    <row r="531" ht="15.75" customHeight="1">
      <c r="A531" s="45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33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46"/>
      <c r="AA531" s="46"/>
      <c r="AB531" s="46"/>
      <c r="AC531" s="46"/>
    </row>
    <row r="532" ht="15.75" customHeight="1">
      <c r="A532" s="45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33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46"/>
      <c r="AA532" s="46"/>
      <c r="AB532" s="46"/>
      <c r="AC532" s="46"/>
    </row>
    <row r="533" ht="15.75" customHeight="1">
      <c r="A533" s="45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33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46"/>
      <c r="AA533" s="46"/>
      <c r="AB533" s="46"/>
      <c r="AC533" s="46"/>
    </row>
    <row r="534" ht="15.75" customHeight="1">
      <c r="A534" s="45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33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46"/>
      <c r="AA534" s="46"/>
      <c r="AB534" s="46"/>
      <c r="AC534" s="46"/>
    </row>
    <row r="535" ht="15.75" customHeight="1">
      <c r="A535" s="45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33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46"/>
      <c r="AA535" s="46"/>
      <c r="AB535" s="46"/>
      <c r="AC535" s="46"/>
    </row>
    <row r="536" ht="15.75" customHeight="1">
      <c r="A536" s="45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33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46"/>
      <c r="AA536" s="46"/>
      <c r="AB536" s="46"/>
      <c r="AC536" s="46"/>
    </row>
    <row r="537" ht="15.75" customHeight="1">
      <c r="A537" s="45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33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46"/>
      <c r="AA537" s="46"/>
      <c r="AB537" s="46"/>
      <c r="AC537" s="46"/>
    </row>
    <row r="538" ht="15.75" customHeight="1">
      <c r="A538" s="45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33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46"/>
      <c r="AA538" s="46"/>
      <c r="AB538" s="46"/>
      <c r="AC538" s="46"/>
    </row>
    <row r="539" ht="15.75" customHeight="1">
      <c r="A539" s="45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33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46"/>
      <c r="AA539" s="46"/>
      <c r="AB539" s="46"/>
      <c r="AC539" s="46"/>
    </row>
    <row r="540" ht="15.75" customHeight="1">
      <c r="A540" s="45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33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46"/>
      <c r="AA540" s="46"/>
      <c r="AB540" s="46"/>
      <c r="AC540" s="46"/>
    </row>
    <row r="541" ht="15.75" customHeight="1">
      <c r="A541" s="45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33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46"/>
      <c r="AA541" s="46"/>
      <c r="AB541" s="46"/>
      <c r="AC541" s="46"/>
    </row>
    <row r="542" ht="15.75" customHeight="1">
      <c r="A542" s="45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33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46"/>
      <c r="AA542" s="46"/>
      <c r="AB542" s="46"/>
      <c r="AC542" s="46"/>
    </row>
    <row r="543" ht="15.75" customHeight="1">
      <c r="A543" s="45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33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46"/>
      <c r="AA543" s="46"/>
      <c r="AB543" s="46"/>
      <c r="AC543" s="46"/>
    </row>
    <row r="544" ht="15.75" customHeight="1">
      <c r="A544" s="45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33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46"/>
      <c r="AA544" s="46"/>
      <c r="AB544" s="46"/>
      <c r="AC544" s="46"/>
    </row>
    <row r="545" ht="15.75" customHeight="1">
      <c r="A545" s="45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33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46"/>
      <c r="AA545" s="46"/>
      <c r="AB545" s="46"/>
      <c r="AC545" s="46"/>
    </row>
    <row r="546" ht="15.75" customHeight="1">
      <c r="A546" s="45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33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46"/>
      <c r="AA546" s="46"/>
      <c r="AB546" s="46"/>
      <c r="AC546" s="46"/>
    </row>
    <row r="547" ht="15.75" customHeight="1">
      <c r="A547" s="45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33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46"/>
      <c r="AA547" s="46"/>
      <c r="AB547" s="46"/>
      <c r="AC547" s="46"/>
    </row>
    <row r="548" ht="15.75" customHeight="1">
      <c r="A548" s="45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33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46"/>
      <c r="AA548" s="46"/>
      <c r="AB548" s="46"/>
      <c r="AC548" s="46"/>
    </row>
    <row r="549" ht="15.75" customHeight="1">
      <c r="A549" s="45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33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46"/>
      <c r="AA549" s="46"/>
      <c r="AB549" s="46"/>
      <c r="AC549" s="46"/>
    </row>
    <row r="550" ht="15.75" customHeight="1">
      <c r="A550" s="45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33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46"/>
      <c r="AA550" s="46"/>
      <c r="AB550" s="46"/>
      <c r="AC550" s="46"/>
    </row>
    <row r="551" ht="15.75" customHeight="1">
      <c r="A551" s="45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33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46"/>
      <c r="AA551" s="46"/>
      <c r="AB551" s="46"/>
      <c r="AC551" s="46"/>
    </row>
    <row r="552" ht="15.75" customHeight="1">
      <c r="A552" s="45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33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46"/>
      <c r="AA552" s="46"/>
      <c r="AB552" s="46"/>
      <c r="AC552" s="46"/>
    </row>
    <row r="553" ht="15.75" customHeight="1">
      <c r="A553" s="45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33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46"/>
      <c r="AA553" s="46"/>
      <c r="AB553" s="46"/>
      <c r="AC553" s="46"/>
    </row>
    <row r="554" ht="15.75" customHeight="1">
      <c r="A554" s="45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33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46"/>
      <c r="AA554" s="46"/>
      <c r="AB554" s="46"/>
      <c r="AC554" s="46"/>
    </row>
    <row r="555" ht="15.75" customHeight="1">
      <c r="A555" s="45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33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46"/>
      <c r="AA555" s="46"/>
      <c r="AB555" s="46"/>
      <c r="AC555" s="46"/>
    </row>
    <row r="556" ht="15.75" customHeight="1">
      <c r="A556" s="45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33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46"/>
      <c r="AA556" s="46"/>
      <c r="AB556" s="46"/>
      <c r="AC556" s="46"/>
    </row>
    <row r="557" ht="15.75" customHeight="1">
      <c r="A557" s="45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33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46"/>
      <c r="AA557" s="46"/>
      <c r="AB557" s="46"/>
      <c r="AC557" s="46"/>
    </row>
    <row r="558" ht="15.75" customHeight="1">
      <c r="A558" s="45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33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46"/>
      <c r="AA558" s="46"/>
      <c r="AB558" s="46"/>
      <c r="AC558" s="46"/>
    </row>
    <row r="559" ht="15.75" customHeight="1">
      <c r="A559" s="45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33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46"/>
      <c r="AA559" s="46"/>
      <c r="AB559" s="46"/>
      <c r="AC559" s="46"/>
    </row>
    <row r="560" ht="15.75" customHeight="1">
      <c r="A560" s="45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33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46"/>
      <c r="AA560" s="46"/>
      <c r="AB560" s="46"/>
      <c r="AC560" s="46"/>
    </row>
    <row r="561" ht="15.75" customHeight="1">
      <c r="A561" s="45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33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46"/>
      <c r="AA561" s="46"/>
      <c r="AB561" s="46"/>
      <c r="AC561" s="46"/>
    </row>
    <row r="562" ht="15.75" customHeight="1">
      <c r="A562" s="45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33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46"/>
      <c r="AA562" s="46"/>
      <c r="AB562" s="46"/>
      <c r="AC562" s="46"/>
    </row>
    <row r="563" ht="15.75" customHeight="1">
      <c r="A563" s="45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33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46"/>
      <c r="AA563" s="46"/>
      <c r="AB563" s="46"/>
      <c r="AC563" s="46"/>
    </row>
    <row r="564" ht="15.75" customHeight="1">
      <c r="A564" s="45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33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46"/>
      <c r="AA564" s="46"/>
      <c r="AB564" s="46"/>
      <c r="AC564" s="46"/>
    </row>
    <row r="565" ht="15.75" customHeight="1">
      <c r="A565" s="45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33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46"/>
      <c r="AA565" s="46"/>
      <c r="AB565" s="46"/>
      <c r="AC565" s="46"/>
    </row>
    <row r="566" ht="15.75" customHeight="1">
      <c r="A566" s="45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33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46"/>
      <c r="AA566" s="46"/>
      <c r="AB566" s="46"/>
      <c r="AC566" s="46"/>
    </row>
    <row r="567" ht="15.75" customHeight="1">
      <c r="A567" s="45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33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46"/>
      <c r="AA567" s="46"/>
      <c r="AB567" s="46"/>
      <c r="AC567" s="46"/>
    </row>
    <row r="568" ht="15.75" customHeight="1">
      <c r="A568" s="45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33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46"/>
      <c r="AA568" s="46"/>
      <c r="AB568" s="46"/>
      <c r="AC568" s="46"/>
    </row>
    <row r="569" ht="15.75" customHeight="1">
      <c r="A569" s="45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33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46"/>
      <c r="AA569" s="46"/>
      <c r="AB569" s="46"/>
      <c r="AC569" s="46"/>
    </row>
    <row r="570" ht="15.75" customHeight="1">
      <c r="A570" s="45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33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46"/>
      <c r="AA570" s="46"/>
      <c r="AB570" s="46"/>
      <c r="AC570" s="46"/>
    </row>
    <row r="571" ht="15.75" customHeight="1">
      <c r="A571" s="45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33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46"/>
      <c r="AA571" s="46"/>
      <c r="AB571" s="46"/>
      <c r="AC571" s="46"/>
    </row>
    <row r="572" ht="15.75" customHeight="1">
      <c r="A572" s="45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33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46"/>
      <c r="AA572" s="46"/>
      <c r="AB572" s="46"/>
      <c r="AC572" s="46"/>
    </row>
    <row r="573" ht="15.75" customHeight="1">
      <c r="A573" s="45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33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46"/>
      <c r="AA573" s="46"/>
      <c r="AB573" s="46"/>
      <c r="AC573" s="46"/>
    </row>
    <row r="574" ht="15.75" customHeight="1">
      <c r="A574" s="45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33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46"/>
      <c r="AA574" s="46"/>
      <c r="AB574" s="46"/>
      <c r="AC574" s="46"/>
    </row>
    <row r="575" ht="15.75" customHeight="1">
      <c r="A575" s="45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33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46"/>
      <c r="AA575" s="46"/>
      <c r="AB575" s="46"/>
      <c r="AC575" s="46"/>
    </row>
    <row r="576" ht="15.75" customHeight="1">
      <c r="A576" s="45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33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46"/>
      <c r="AA576" s="46"/>
      <c r="AB576" s="46"/>
      <c r="AC576" s="46"/>
    </row>
    <row r="577" ht="15.75" customHeight="1">
      <c r="A577" s="45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33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46"/>
      <c r="AA577" s="46"/>
      <c r="AB577" s="46"/>
      <c r="AC577" s="46"/>
    </row>
    <row r="578" ht="15.75" customHeight="1">
      <c r="A578" s="45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33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46"/>
      <c r="AA578" s="46"/>
      <c r="AB578" s="46"/>
      <c r="AC578" s="46"/>
    </row>
    <row r="579" ht="15.75" customHeight="1">
      <c r="A579" s="45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33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46"/>
      <c r="AA579" s="46"/>
      <c r="AB579" s="46"/>
      <c r="AC579" s="46"/>
    </row>
    <row r="580" ht="15.75" customHeight="1">
      <c r="A580" s="45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33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46"/>
      <c r="AA580" s="46"/>
      <c r="AB580" s="46"/>
      <c r="AC580" s="46"/>
    </row>
    <row r="581" ht="15.75" customHeight="1">
      <c r="A581" s="45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33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46"/>
      <c r="AA581" s="46"/>
      <c r="AB581" s="46"/>
      <c r="AC581" s="46"/>
    </row>
    <row r="582" ht="15.75" customHeight="1">
      <c r="A582" s="45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33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46"/>
      <c r="AA582" s="46"/>
      <c r="AB582" s="46"/>
      <c r="AC582" s="46"/>
    </row>
    <row r="583" ht="15.75" customHeight="1">
      <c r="A583" s="45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33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46"/>
      <c r="AA583" s="46"/>
      <c r="AB583" s="46"/>
      <c r="AC583" s="46"/>
    </row>
    <row r="584" ht="15.75" customHeight="1">
      <c r="A584" s="45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33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46"/>
      <c r="AA584" s="46"/>
      <c r="AB584" s="46"/>
      <c r="AC584" s="46"/>
    </row>
    <row r="585" ht="15.75" customHeight="1">
      <c r="A585" s="45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33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46"/>
      <c r="AA585" s="46"/>
      <c r="AB585" s="46"/>
      <c r="AC585" s="46"/>
    </row>
    <row r="586" ht="15.75" customHeight="1">
      <c r="A586" s="45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33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46"/>
      <c r="AA586" s="46"/>
      <c r="AB586" s="46"/>
      <c r="AC586" s="46"/>
    </row>
    <row r="587" ht="15.75" customHeight="1">
      <c r="A587" s="45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33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46"/>
      <c r="AA587" s="46"/>
      <c r="AB587" s="46"/>
      <c r="AC587" s="46"/>
    </row>
    <row r="588" ht="15.75" customHeight="1">
      <c r="A588" s="45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33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46"/>
      <c r="AA588" s="46"/>
      <c r="AB588" s="46"/>
      <c r="AC588" s="46"/>
    </row>
    <row r="589" ht="15.75" customHeight="1">
      <c r="A589" s="45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33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46"/>
      <c r="AA589" s="46"/>
      <c r="AB589" s="46"/>
      <c r="AC589" s="46"/>
    </row>
    <row r="590" ht="15.75" customHeight="1">
      <c r="A590" s="45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33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46"/>
      <c r="AA590" s="46"/>
      <c r="AB590" s="46"/>
      <c r="AC590" s="46"/>
    </row>
    <row r="591" ht="15.75" customHeight="1">
      <c r="A591" s="45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33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46"/>
      <c r="AA591" s="46"/>
      <c r="AB591" s="46"/>
      <c r="AC591" s="46"/>
    </row>
    <row r="592" ht="15.75" customHeight="1">
      <c r="A592" s="45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33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46"/>
      <c r="AA592" s="46"/>
      <c r="AB592" s="46"/>
      <c r="AC592" s="46"/>
    </row>
    <row r="593" ht="15.75" customHeight="1">
      <c r="A593" s="45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33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46"/>
      <c r="AA593" s="46"/>
      <c r="AB593" s="46"/>
      <c r="AC593" s="46"/>
    </row>
    <row r="594" ht="15.75" customHeight="1">
      <c r="A594" s="45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33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46"/>
      <c r="AA594" s="46"/>
      <c r="AB594" s="46"/>
      <c r="AC594" s="46"/>
    </row>
    <row r="595" ht="15.75" customHeight="1">
      <c r="A595" s="45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33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46"/>
      <c r="AA595" s="46"/>
      <c r="AB595" s="46"/>
      <c r="AC595" s="46"/>
    </row>
    <row r="596" ht="15.75" customHeight="1">
      <c r="A596" s="45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33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46"/>
      <c r="AA596" s="46"/>
      <c r="AB596" s="46"/>
      <c r="AC596" s="46"/>
    </row>
    <row r="597" ht="15.75" customHeight="1">
      <c r="A597" s="45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33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46"/>
      <c r="AA597" s="46"/>
      <c r="AB597" s="46"/>
      <c r="AC597" s="46"/>
    </row>
    <row r="598" ht="15.75" customHeight="1">
      <c r="A598" s="45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33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46"/>
      <c r="AA598" s="46"/>
      <c r="AB598" s="46"/>
      <c r="AC598" s="46"/>
    </row>
    <row r="599" ht="15.75" customHeight="1">
      <c r="A599" s="45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33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46"/>
      <c r="AA599" s="46"/>
      <c r="AB599" s="46"/>
      <c r="AC599" s="46"/>
    </row>
    <row r="600" ht="15.75" customHeight="1">
      <c r="A600" s="45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33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46"/>
      <c r="AA600" s="46"/>
      <c r="AB600" s="46"/>
      <c r="AC600" s="46"/>
    </row>
    <row r="601" ht="15.75" customHeight="1">
      <c r="A601" s="45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33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46"/>
      <c r="AA601" s="46"/>
      <c r="AB601" s="46"/>
      <c r="AC601" s="46"/>
    </row>
    <row r="602" ht="15.75" customHeight="1">
      <c r="A602" s="45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33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46"/>
      <c r="AA602" s="46"/>
      <c r="AB602" s="46"/>
      <c r="AC602" s="46"/>
    </row>
    <row r="603" ht="15.75" customHeight="1">
      <c r="A603" s="45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33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46"/>
      <c r="AA603" s="46"/>
      <c r="AB603" s="46"/>
      <c r="AC603" s="46"/>
    </row>
    <row r="604" ht="15.75" customHeight="1">
      <c r="A604" s="45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33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46"/>
      <c r="AA604" s="46"/>
      <c r="AB604" s="46"/>
      <c r="AC604" s="46"/>
    </row>
    <row r="605" ht="15.75" customHeight="1">
      <c r="A605" s="45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33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46"/>
      <c r="AA605" s="46"/>
      <c r="AB605" s="46"/>
      <c r="AC605" s="46"/>
    </row>
    <row r="606" ht="15.75" customHeight="1">
      <c r="A606" s="45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33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46"/>
      <c r="AA606" s="46"/>
      <c r="AB606" s="46"/>
      <c r="AC606" s="46"/>
    </row>
    <row r="607" ht="15.75" customHeight="1">
      <c r="A607" s="45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33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46"/>
      <c r="AA607" s="46"/>
      <c r="AB607" s="46"/>
      <c r="AC607" s="46"/>
    </row>
    <row r="608" ht="15.75" customHeight="1">
      <c r="A608" s="45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33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46"/>
      <c r="AA608" s="46"/>
      <c r="AB608" s="46"/>
      <c r="AC608" s="46"/>
    </row>
    <row r="609" ht="15.75" customHeight="1">
      <c r="A609" s="45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33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46"/>
      <c r="AA609" s="46"/>
      <c r="AB609" s="46"/>
      <c r="AC609" s="46"/>
    </row>
    <row r="610" ht="15.75" customHeight="1">
      <c r="A610" s="45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33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46"/>
      <c r="AA610" s="46"/>
      <c r="AB610" s="46"/>
      <c r="AC610" s="46"/>
    </row>
    <row r="611" ht="15.75" customHeight="1">
      <c r="A611" s="45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33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46"/>
      <c r="AA611" s="46"/>
      <c r="AB611" s="46"/>
      <c r="AC611" s="46"/>
    </row>
    <row r="612" ht="15.75" customHeight="1">
      <c r="A612" s="45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33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46"/>
      <c r="AA612" s="46"/>
      <c r="AB612" s="46"/>
      <c r="AC612" s="46"/>
    </row>
    <row r="613" ht="15.75" customHeight="1">
      <c r="A613" s="45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33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46"/>
      <c r="AA613" s="46"/>
      <c r="AB613" s="46"/>
      <c r="AC613" s="46"/>
    </row>
    <row r="614" ht="15.75" customHeight="1">
      <c r="A614" s="45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33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46"/>
      <c r="AA614" s="46"/>
      <c r="AB614" s="46"/>
      <c r="AC614" s="46"/>
    </row>
    <row r="615" ht="15.75" customHeight="1">
      <c r="A615" s="45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33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46"/>
      <c r="AA615" s="46"/>
      <c r="AB615" s="46"/>
      <c r="AC615" s="46"/>
    </row>
    <row r="616" ht="15.75" customHeight="1">
      <c r="A616" s="45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33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46"/>
      <c r="AA616" s="46"/>
      <c r="AB616" s="46"/>
      <c r="AC616" s="46"/>
    </row>
    <row r="617" ht="15.75" customHeight="1">
      <c r="A617" s="45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33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46"/>
      <c r="AA617" s="46"/>
      <c r="AB617" s="46"/>
      <c r="AC617" s="46"/>
    </row>
    <row r="618" ht="15.75" customHeight="1">
      <c r="A618" s="45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33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46"/>
      <c r="AA618" s="46"/>
      <c r="AB618" s="46"/>
      <c r="AC618" s="46"/>
    </row>
    <row r="619" ht="15.75" customHeight="1">
      <c r="A619" s="45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33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46"/>
      <c r="AA619" s="46"/>
      <c r="AB619" s="46"/>
      <c r="AC619" s="46"/>
    </row>
    <row r="620" ht="15.75" customHeight="1">
      <c r="A620" s="45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33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46"/>
      <c r="AA620" s="46"/>
      <c r="AB620" s="46"/>
      <c r="AC620" s="46"/>
    </row>
    <row r="621" ht="15.75" customHeight="1">
      <c r="A621" s="45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33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46"/>
      <c r="AA621" s="46"/>
      <c r="AB621" s="46"/>
      <c r="AC621" s="46"/>
    </row>
    <row r="622" ht="15.75" customHeight="1">
      <c r="A622" s="45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33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46"/>
      <c r="AA622" s="46"/>
      <c r="AB622" s="46"/>
      <c r="AC622" s="46"/>
    </row>
    <row r="623" ht="15.75" customHeight="1">
      <c r="A623" s="45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33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46"/>
      <c r="AA623" s="46"/>
      <c r="AB623" s="46"/>
      <c r="AC623" s="46"/>
    </row>
    <row r="624" ht="15.75" customHeight="1">
      <c r="A624" s="45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33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46"/>
      <c r="AA624" s="46"/>
      <c r="AB624" s="46"/>
      <c r="AC624" s="46"/>
    </row>
    <row r="625" ht="15.75" customHeight="1">
      <c r="A625" s="45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33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46"/>
      <c r="AA625" s="46"/>
      <c r="AB625" s="46"/>
      <c r="AC625" s="46"/>
    </row>
    <row r="626" ht="15.75" customHeight="1">
      <c r="A626" s="45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33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46"/>
      <c r="AA626" s="46"/>
      <c r="AB626" s="46"/>
      <c r="AC626" s="46"/>
    </row>
    <row r="627" ht="15.75" customHeight="1">
      <c r="A627" s="45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33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46"/>
      <c r="AA627" s="46"/>
      <c r="AB627" s="46"/>
      <c r="AC627" s="46"/>
    </row>
    <row r="628" ht="15.75" customHeight="1">
      <c r="A628" s="45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33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46"/>
      <c r="AA628" s="46"/>
      <c r="AB628" s="46"/>
      <c r="AC628" s="46"/>
    </row>
    <row r="629" ht="15.75" customHeight="1">
      <c r="A629" s="45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33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46"/>
      <c r="AA629" s="46"/>
      <c r="AB629" s="46"/>
      <c r="AC629" s="46"/>
    </row>
    <row r="630" ht="15.75" customHeight="1">
      <c r="A630" s="45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33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46"/>
      <c r="AA630" s="46"/>
      <c r="AB630" s="46"/>
      <c r="AC630" s="46"/>
    </row>
    <row r="631" ht="15.75" customHeight="1">
      <c r="A631" s="45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33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46"/>
      <c r="AA631" s="46"/>
      <c r="AB631" s="46"/>
      <c r="AC631" s="46"/>
    </row>
    <row r="632" ht="15.75" customHeight="1">
      <c r="A632" s="45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33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46"/>
      <c r="AA632" s="46"/>
      <c r="AB632" s="46"/>
      <c r="AC632" s="46"/>
    </row>
    <row r="633" ht="15.75" customHeight="1">
      <c r="A633" s="45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33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46"/>
      <c r="AA633" s="46"/>
      <c r="AB633" s="46"/>
      <c r="AC633" s="46"/>
    </row>
    <row r="634" ht="15.75" customHeight="1">
      <c r="A634" s="45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33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46"/>
      <c r="AA634" s="46"/>
      <c r="AB634" s="46"/>
      <c r="AC634" s="46"/>
    </row>
    <row r="635" ht="15.75" customHeight="1">
      <c r="A635" s="45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33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46"/>
      <c r="AA635" s="46"/>
      <c r="AB635" s="46"/>
      <c r="AC635" s="46"/>
    </row>
    <row r="636" ht="15.75" customHeight="1">
      <c r="A636" s="45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33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46"/>
      <c r="AA636" s="46"/>
      <c r="AB636" s="46"/>
      <c r="AC636" s="46"/>
    </row>
    <row r="637" ht="15.75" customHeight="1">
      <c r="A637" s="45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33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46"/>
      <c r="AA637" s="46"/>
      <c r="AB637" s="46"/>
      <c r="AC637" s="46"/>
    </row>
    <row r="638" ht="15.75" customHeight="1">
      <c r="A638" s="45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33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46"/>
      <c r="AA638" s="46"/>
      <c r="AB638" s="46"/>
      <c r="AC638" s="46"/>
    </row>
    <row r="639" ht="15.75" customHeight="1">
      <c r="A639" s="45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33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46"/>
      <c r="AA639" s="46"/>
      <c r="AB639" s="46"/>
      <c r="AC639" s="46"/>
    </row>
    <row r="640" ht="15.75" customHeight="1">
      <c r="A640" s="45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33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46"/>
      <c r="AA640" s="46"/>
      <c r="AB640" s="46"/>
      <c r="AC640" s="46"/>
    </row>
    <row r="641" ht="15.75" customHeight="1">
      <c r="A641" s="45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33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46"/>
      <c r="AA641" s="46"/>
      <c r="AB641" s="46"/>
      <c r="AC641" s="46"/>
    </row>
    <row r="642" ht="15.75" customHeight="1">
      <c r="A642" s="45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33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46"/>
      <c r="AA642" s="46"/>
      <c r="AB642" s="46"/>
      <c r="AC642" s="46"/>
    </row>
    <row r="643" ht="15.75" customHeight="1">
      <c r="A643" s="45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33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46"/>
      <c r="AA643" s="46"/>
      <c r="AB643" s="46"/>
      <c r="AC643" s="46"/>
    </row>
    <row r="644" ht="15.75" customHeight="1">
      <c r="A644" s="45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33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46"/>
      <c r="AA644" s="46"/>
      <c r="AB644" s="46"/>
      <c r="AC644" s="46"/>
    </row>
    <row r="645" ht="15.75" customHeight="1">
      <c r="A645" s="45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33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46"/>
      <c r="AA645" s="46"/>
      <c r="AB645" s="46"/>
      <c r="AC645" s="46"/>
    </row>
    <row r="646" ht="15.75" customHeight="1">
      <c r="A646" s="45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33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46"/>
      <c r="AA646" s="46"/>
      <c r="AB646" s="46"/>
      <c r="AC646" s="46"/>
    </row>
    <row r="647" ht="15.75" customHeight="1">
      <c r="A647" s="45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33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46"/>
      <c r="AA647" s="46"/>
      <c r="AB647" s="46"/>
      <c r="AC647" s="46"/>
    </row>
    <row r="648" ht="15.75" customHeight="1">
      <c r="A648" s="45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33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46"/>
      <c r="AA648" s="46"/>
      <c r="AB648" s="46"/>
      <c r="AC648" s="46"/>
    </row>
    <row r="649" ht="15.75" customHeight="1">
      <c r="A649" s="45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33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46"/>
      <c r="AA649" s="46"/>
      <c r="AB649" s="46"/>
      <c r="AC649" s="46"/>
    </row>
    <row r="650" ht="15.75" customHeight="1">
      <c r="A650" s="45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33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46"/>
      <c r="AA650" s="46"/>
      <c r="AB650" s="46"/>
      <c r="AC650" s="46"/>
    </row>
    <row r="651" ht="15.75" customHeight="1">
      <c r="A651" s="45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33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46"/>
      <c r="AA651" s="46"/>
      <c r="AB651" s="46"/>
      <c r="AC651" s="46"/>
    </row>
    <row r="652" ht="15.75" customHeight="1">
      <c r="A652" s="45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33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46"/>
      <c r="AA652" s="46"/>
      <c r="AB652" s="46"/>
      <c r="AC652" s="46"/>
    </row>
    <row r="653" ht="15.75" customHeight="1">
      <c r="A653" s="45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33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46"/>
      <c r="AA653" s="46"/>
      <c r="AB653" s="46"/>
      <c r="AC653" s="46"/>
    </row>
    <row r="654" ht="15.75" customHeight="1">
      <c r="A654" s="45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33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46"/>
      <c r="AA654" s="46"/>
      <c r="AB654" s="46"/>
      <c r="AC654" s="46"/>
    </row>
    <row r="655" ht="15.75" customHeight="1">
      <c r="A655" s="45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33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46"/>
      <c r="AA655" s="46"/>
      <c r="AB655" s="46"/>
      <c r="AC655" s="46"/>
    </row>
    <row r="656" ht="15.75" customHeight="1">
      <c r="A656" s="45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33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46"/>
      <c r="AA656" s="46"/>
      <c r="AB656" s="46"/>
      <c r="AC656" s="46"/>
    </row>
    <row r="657" ht="15.75" customHeight="1">
      <c r="A657" s="45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33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46"/>
      <c r="AA657" s="46"/>
      <c r="AB657" s="46"/>
      <c r="AC657" s="46"/>
    </row>
    <row r="658" ht="15.75" customHeight="1">
      <c r="A658" s="45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33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46"/>
      <c r="AA658" s="46"/>
      <c r="AB658" s="46"/>
      <c r="AC658" s="46"/>
    </row>
    <row r="659" ht="15.75" customHeight="1">
      <c r="A659" s="45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33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46"/>
      <c r="AA659" s="46"/>
      <c r="AB659" s="46"/>
      <c r="AC659" s="46"/>
    </row>
    <row r="660" ht="15.75" customHeight="1">
      <c r="A660" s="45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33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46"/>
      <c r="AA660" s="46"/>
      <c r="AB660" s="46"/>
      <c r="AC660" s="46"/>
    </row>
    <row r="661" ht="15.75" customHeight="1">
      <c r="A661" s="45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33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46"/>
      <c r="AA661" s="46"/>
      <c r="AB661" s="46"/>
      <c r="AC661" s="46"/>
    </row>
    <row r="662" ht="15.75" customHeight="1">
      <c r="A662" s="45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33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46"/>
      <c r="AA662" s="46"/>
      <c r="AB662" s="46"/>
      <c r="AC662" s="46"/>
    </row>
    <row r="663" ht="15.75" customHeight="1">
      <c r="A663" s="45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33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46"/>
      <c r="AA663" s="46"/>
      <c r="AB663" s="46"/>
      <c r="AC663" s="46"/>
    </row>
    <row r="664" ht="15.75" customHeight="1">
      <c r="A664" s="45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33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46"/>
      <c r="AA664" s="46"/>
      <c r="AB664" s="46"/>
      <c r="AC664" s="46"/>
    </row>
    <row r="665" ht="15.75" customHeight="1">
      <c r="A665" s="45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33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46"/>
      <c r="AA665" s="46"/>
      <c r="AB665" s="46"/>
      <c r="AC665" s="46"/>
    </row>
    <row r="666" ht="15.75" customHeight="1">
      <c r="A666" s="45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33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46"/>
      <c r="AA666" s="46"/>
      <c r="AB666" s="46"/>
      <c r="AC666" s="46"/>
    </row>
    <row r="667" ht="15.75" customHeight="1">
      <c r="A667" s="45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33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46"/>
      <c r="AA667" s="46"/>
      <c r="AB667" s="46"/>
      <c r="AC667" s="46"/>
    </row>
    <row r="668" ht="15.75" customHeight="1">
      <c r="A668" s="45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33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46"/>
      <c r="AA668" s="46"/>
      <c r="AB668" s="46"/>
      <c r="AC668" s="46"/>
    </row>
    <row r="669" ht="15.75" customHeight="1">
      <c r="A669" s="45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33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46"/>
      <c r="AA669" s="46"/>
      <c r="AB669" s="46"/>
      <c r="AC669" s="46"/>
    </row>
    <row r="670" ht="15.75" customHeight="1">
      <c r="A670" s="45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33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46"/>
      <c r="AA670" s="46"/>
      <c r="AB670" s="46"/>
      <c r="AC670" s="46"/>
    </row>
    <row r="671" ht="15.75" customHeight="1">
      <c r="A671" s="45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33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46"/>
      <c r="AA671" s="46"/>
      <c r="AB671" s="46"/>
      <c r="AC671" s="46"/>
    </row>
    <row r="672" ht="15.75" customHeight="1">
      <c r="A672" s="45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33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46"/>
      <c r="AA672" s="46"/>
      <c r="AB672" s="46"/>
      <c r="AC672" s="46"/>
    </row>
    <row r="673" ht="15.75" customHeight="1">
      <c r="A673" s="45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33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46"/>
      <c r="AA673" s="46"/>
      <c r="AB673" s="46"/>
      <c r="AC673" s="46"/>
    </row>
    <row r="674" ht="15.75" customHeight="1">
      <c r="A674" s="45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33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46"/>
      <c r="AA674" s="46"/>
      <c r="AB674" s="46"/>
      <c r="AC674" s="46"/>
    </row>
    <row r="675" ht="15.75" customHeight="1">
      <c r="A675" s="45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33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46"/>
      <c r="AA675" s="46"/>
      <c r="AB675" s="46"/>
      <c r="AC675" s="46"/>
    </row>
    <row r="676" ht="15.75" customHeight="1">
      <c r="A676" s="45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33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46"/>
      <c r="AA676" s="46"/>
      <c r="AB676" s="46"/>
      <c r="AC676" s="46"/>
    </row>
    <row r="677" ht="15.75" customHeight="1">
      <c r="A677" s="45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33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46"/>
      <c r="AA677" s="46"/>
      <c r="AB677" s="46"/>
      <c r="AC677" s="46"/>
    </row>
    <row r="678" ht="15.75" customHeight="1">
      <c r="A678" s="45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33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46"/>
      <c r="AA678" s="46"/>
      <c r="AB678" s="46"/>
      <c r="AC678" s="46"/>
    </row>
    <row r="679" ht="15.75" customHeight="1">
      <c r="A679" s="45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33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46"/>
      <c r="AA679" s="46"/>
      <c r="AB679" s="46"/>
      <c r="AC679" s="46"/>
    </row>
    <row r="680" ht="15.75" customHeight="1">
      <c r="A680" s="45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33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46"/>
      <c r="AA680" s="46"/>
      <c r="AB680" s="46"/>
      <c r="AC680" s="46"/>
    </row>
    <row r="681" ht="15.75" customHeight="1">
      <c r="A681" s="45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33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46"/>
      <c r="AA681" s="46"/>
      <c r="AB681" s="46"/>
      <c r="AC681" s="46"/>
    </row>
    <row r="682" ht="15.75" customHeight="1">
      <c r="A682" s="45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33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46"/>
      <c r="AA682" s="46"/>
      <c r="AB682" s="46"/>
      <c r="AC682" s="46"/>
    </row>
    <row r="683" ht="15.75" customHeight="1">
      <c r="A683" s="45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33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46"/>
      <c r="AA683" s="46"/>
      <c r="AB683" s="46"/>
      <c r="AC683" s="46"/>
    </row>
    <row r="684" ht="15.75" customHeight="1">
      <c r="A684" s="45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33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46"/>
      <c r="AA684" s="46"/>
      <c r="AB684" s="46"/>
      <c r="AC684" s="46"/>
    </row>
    <row r="685" ht="15.75" customHeight="1">
      <c r="A685" s="45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33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46"/>
      <c r="AA685" s="46"/>
      <c r="AB685" s="46"/>
      <c r="AC685" s="46"/>
    </row>
    <row r="686" ht="15.75" customHeight="1">
      <c r="A686" s="45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33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46"/>
      <c r="AA686" s="46"/>
      <c r="AB686" s="46"/>
      <c r="AC686" s="46"/>
    </row>
    <row r="687" ht="15.75" customHeight="1">
      <c r="A687" s="45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33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46"/>
      <c r="AA687" s="46"/>
      <c r="AB687" s="46"/>
      <c r="AC687" s="46"/>
    </row>
    <row r="688" ht="15.75" customHeight="1">
      <c r="A688" s="45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33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46"/>
      <c r="AA688" s="46"/>
      <c r="AB688" s="46"/>
      <c r="AC688" s="46"/>
    </row>
    <row r="689" ht="15.75" customHeight="1">
      <c r="A689" s="45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33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46"/>
      <c r="AA689" s="46"/>
      <c r="AB689" s="46"/>
      <c r="AC689" s="46"/>
    </row>
    <row r="690" ht="15.75" customHeight="1">
      <c r="A690" s="45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33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46"/>
      <c r="AA690" s="46"/>
      <c r="AB690" s="46"/>
      <c r="AC690" s="46"/>
    </row>
    <row r="691" ht="15.75" customHeight="1">
      <c r="A691" s="45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33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46"/>
      <c r="AA691" s="46"/>
      <c r="AB691" s="46"/>
      <c r="AC691" s="46"/>
    </row>
    <row r="692" ht="15.75" customHeight="1">
      <c r="A692" s="45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33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46"/>
      <c r="AA692" s="46"/>
      <c r="AB692" s="46"/>
      <c r="AC692" s="46"/>
    </row>
    <row r="693" ht="15.75" customHeight="1">
      <c r="A693" s="45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33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46"/>
      <c r="AA693" s="46"/>
      <c r="AB693" s="46"/>
      <c r="AC693" s="46"/>
    </row>
    <row r="694" ht="15.75" customHeight="1">
      <c r="A694" s="45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33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46"/>
      <c r="AA694" s="46"/>
      <c r="AB694" s="46"/>
      <c r="AC694" s="46"/>
    </row>
    <row r="695" ht="15.75" customHeight="1">
      <c r="A695" s="45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33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46"/>
      <c r="AA695" s="46"/>
      <c r="AB695" s="46"/>
      <c r="AC695" s="46"/>
    </row>
    <row r="696" ht="15.75" customHeight="1">
      <c r="A696" s="45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33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46"/>
      <c r="AA696" s="46"/>
      <c r="AB696" s="46"/>
      <c r="AC696" s="46"/>
    </row>
    <row r="697" ht="15.75" customHeight="1">
      <c r="A697" s="45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33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46"/>
      <c r="AA697" s="46"/>
      <c r="AB697" s="46"/>
      <c r="AC697" s="46"/>
    </row>
    <row r="698" ht="15.75" customHeight="1">
      <c r="A698" s="45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33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46"/>
      <c r="AA698" s="46"/>
      <c r="AB698" s="46"/>
      <c r="AC698" s="46"/>
    </row>
    <row r="699" ht="15.75" customHeight="1">
      <c r="A699" s="45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33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46"/>
      <c r="AA699" s="46"/>
      <c r="AB699" s="46"/>
      <c r="AC699" s="46"/>
    </row>
    <row r="700" ht="15.75" customHeight="1">
      <c r="A700" s="45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33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46"/>
      <c r="AA700" s="46"/>
      <c r="AB700" s="46"/>
      <c r="AC700" s="46"/>
    </row>
    <row r="701" ht="15.75" customHeight="1">
      <c r="A701" s="45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33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46"/>
      <c r="AA701" s="46"/>
      <c r="AB701" s="46"/>
      <c r="AC701" s="46"/>
    </row>
    <row r="702" ht="15.75" customHeight="1">
      <c r="A702" s="45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33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46"/>
      <c r="AA702" s="46"/>
      <c r="AB702" s="46"/>
      <c r="AC702" s="46"/>
    </row>
    <row r="703" ht="15.75" customHeight="1">
      <c r="A703" s="45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33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46"/>
      <c r="AA703" s="46"/>
      <c r="AB703" s="46"/>
      <c r="AC703" s="46"/>
    </row>
    <row r="704" ht="15.75" customHeight="1">
      <c r="A704" s="45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33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46"/>
      <c r="AA704" s="46"/>
      <c r="AB704" s="46"/>
      <c r="AC704" s="46"/>
    </row>
    <row r="705" ht="15.75" customHeight="1">
      <c r="A705" s="45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33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46"/>
      <c r="AA705" s="46"/>
      <c r="AB705" s="46"/>
      <c r="AC705" s="46"/>
    </row>
    <row r="706" ht="15.75" customHeight="1">
      <c r="A706" s="45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33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46"/>
      <c r="AA706" s="46"/>
      <c r="AB706" s="46"/>
      <c r="AC706" s="46"/>
    </row>
    <row r="707" ht="15.75" customHeight="1">
      <c r="A707" s="45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33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46"/>
      <c r="AA707" s="46"/>
      <c r="AB707" s="46"/>
      <c r="AC707" s="46"/>
    </row>
    <row r="708" ht="15.75" customHeight="1">
      <c r="A708" s="45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33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46"/>
      <c r="AA708" s="46"/>
      <c r="AB708" s="46"/>
      <c r="AC708" s="46"/>
    </row>
    <row r="709" ht="15.75" customHeight="1">
      <c r="A709" s="45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33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46"/>
      <c r="AA709" s="46"/>
      <c r="AB709" s="46"/>
      <c r="AC709" s="46"/>
    </row>
    <row r="710" ht="15.75" customHeight="1">
      <c r="A710" s="45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33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46"/>
      <c r="AA710" s="46"/>
      <c r="AB710" s="46"/>
      <c r="AC710" s="46"/>
    </row>
    <row r="711" ht="15.75" customHeight="1">
      <c r="A711" s="45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33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46"/>
      <c r="AA711" s="46"/>
      <c r="AB711" s="46"/>
      <c r="AC711" s="46"/>
    </row>
    <row r="712" ht="15.75" customHeight="1">
      <c r="A712" s="45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33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46"/>
      <c r="AA712" s="46"/>
      <c r="AB712" s="46"/>
      <c r="AC712" s="46"/>
    </row>
    <row r="713" ht="15.75" customHeight="1">
      <c r="A713" s="45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33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46"/>
      <c r="AA713" s="46"/>
      <c r="AB713" s="46"/>
      <c r="AC713" s="46"/>
    </row>
    <row r="714" ht="15.75" customHeight="1">
      <c r="A714" s="45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33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46"/>
      <c r="AA714" s="46"/>
      <c r="AB714" s="46"/>
      <c r="AC714" s="46"/>
    </row>
    <row r="715" ht="15.75" customHeight="1">
      <c r="A715" s="45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33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46"/>
      <c r="AA715" s="46"/>
      <c r="AB715" s="46"/>
      <c r="AC715" s="46"/>
    </row>
    <row r="716" ht="15.75" customHeight="1">
      <c r="A716" s="45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33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46"/>
      <c r="AA716" s="46"/>
      <c r="AB716" s="46"/>
      <c r="AC716" s="46"/>
    </row>
    <row r="717" ht="15.75" customHeight="1">
      <c r="A717" s="45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33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46"/>
      <c r="AA717" s="46"/>
      <c r="AB717" s="46"/>
      <c r="AC717" s="46"/>
    </row>
    <row r="718" ht="15.75" customHeight="1">
      <c r="A718" s="45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33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46"/>
      <c r="AA718" s="46"/>
      <c r="AB718" s="46"/>
      <c r="AC718" s="46"/>
    </row>
    <row r="719" ht="15.75" customHeight="1">
      <c r="A719" s="45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33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46"/>
      <c r="AA719" s="46"/>
      <c r="AB719" s="46"/>
      <c r="AC719" s="46"/>
    </row>
    <row r="720" ht="15.75" customHeight="1">
      <c r="A720" s="45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33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46"/>
      <c r="AA720" s="46"/>
      <c r="AB720" s="46"/>
      <c r="AC720" s="46"/>
    </row>
    <row r="721" ht="15.75" customHeight="1">
      <c r="A721" s="45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33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46"/>
      <c r="AA721" s="46"/>
      <c r="AB721" s="46"/>
      <c r="AC721" s="46"/>
    </row>
    <row r="722" ht="15.75" customHeight="1">
      <c r="A722" s="45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33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46"/>
      <c r="AA722" s="46"/>
      <c r="AB722" s="46"/>
      <c r="AC722" s="46"/>
    </row>
    <row r="723" ht="15.75" customHeight="1">
      <c r="A723" s="45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33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46"/>
      <c r="AA723" s="46"/>
      <c r="AB723" s="46"/>
      <c r="AC723" s="46"/>
    </row>
    <row r="724" ht="15.75" customHeight="1">
      <c r="A724" s="45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33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46"/>
      <c r="AA724" s="46"/>
      <c r="AB724" s="46"/>
      <c r="AC724" s="46"/>
    </row>
    <row r="725" ht="15.75" customHeight="1">
      <c r="A725" s="45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33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46"/>
      <c r="AA725" s="46"/>
      <c r="AB725" s="46"/>
      <c r="AC725" s="46"/>
    </row>
    <row r="726" ht="15.75" customHeight="1">
      <c r="A726" s="45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33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46"/>
      <c r="AA726" s="46"/>
      <c r="AB726" s="46"/>
      <c r="AC726" s="46"/>
    </row>
    <row r="727" ht="15.75" customHeight="1">
      <c r="A727" s="45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33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46"/>
      <c r="AA727" s="46"/>
      <c r="AB727" s="46"/>
      <c r="AC727" s="46"/>
    </row>
    <row r="728" ht="15.75" customHeight="1">
      <c r="A728" s="45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33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46"/>
      <c r="AA728" s="46"/>
      <c r="AB728" s="46"/>
      <c r="AC728" s="46"/>
    </row>
    <row r="729" ht="15.75" customHeight="1">
      <c r="A729" s="45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33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46"/>
      <c r="AA729" s="46"/>
      <c r="AB729" s="46"/>
      <c r="AC729" s="46"/>
    </row>
    <row r="730" ht="15.75" customHeight="1">
      <c r="A730" s="45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33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46"/>
      <c r="AA730" s="46"/>
      <c r="AB730" s="46"/>
      <c r="AC730" s="46"/>
    </row>
    <row r="731" ht="15.75" customHeight="1">
      <c r="A731" s="45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33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46"/>
      <c r="AA731" s="46"/>
      <c r="AB731" s="46"/>
      <c r="AC731" s="46"/>
    </row>
    <row r="732" ht="15.75" customHeight="1">
      <c r="A732" s="45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33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46"/>
      <c r="AA732" s="46"/>
      <c r="AB732" s="46"/>
      <c r="AC732" s="46"/>
    </row>
    <row r="733" ht="15.75" customHeight="1">
      <c r="A733" s="45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33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46"/>
      <c r="AA733" s="46"/>
      <c r="AB733" s="46"/>
      <c r="AC733" s="46"/>
    </row>
    <row r="734" ht="15.75" customHeight="1">
      <c r="A734" s="45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33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46"/>
      <c r="AA734" s="46"/>
      <c r="AB734" s="46"/>
      <c r="AC734" s="46"/>
    </row>
    <row r="735" ht="15.75" customHeight="1">
      <c r="A735" s="45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33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46"/>
      <c r="AA735" s="46"/>
      <c r="AB735" s="46"/>
      <c r="AC735" s="46"/>
    </row>
    <row r="736" ht="15.75" customHeight="1">
      <c r="A736" s="45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33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46"/>
      <c r="AA736" s="46"/>
      <c r="AB736" s="46"/>
      <c r="AC736" s="46"/>
    </row>
    <row r="737" ht="15.75" customHeight="1">
      <c r="A737" s="45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33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46"/>
      <c r="AA737" s="46"/>
      <c r="AB737" s="46"/>
      <c r="AC737" s="46"/>
    </row>
    <row r="738" ht="15.75" customHeight="1">
      <c r="A738" s="45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33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46"/>
      <c r="AA738" s="46"/>
      <c r="AB738" s="46"/>
      <c r="AC738" s="46"/>
    </row>
    <row r="739" ht="15.75" customHeight="1">
      <c r="A739" s="45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33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46"/>
      <c r="AA739" s="46"/>
      <c r="AB739" s="46"/>
      <c r="AC739" s="46"/>
    </row>
    <row r="740" ht="15.75" customHeight="1">
      <c r="A740" s="45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33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46"/>
      <c r="AA740" s="46"/>
      <c r="AB740" s="46"/>
      <c r="AC740" s="46"/>
    </row>
    <row r="741" ht="15.75" customHeight="1">
      <c r="A741" s="45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33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46"/>
      <c r="AA741" s="46"/>
      <c r="AB741" s="46"/>
      <c r="AC741" s="46"/>
    </row>
    <row r="742" ht="15.75" customHeight="1">
      <c r="A742" s="45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33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46"/>
      <c r="AA742" s="46"/>
      <c r="AB742" s="46"/>
      <c r="AC742" s="46"/>
    </row>
    <row r="743" ht="15.75" customHeight="1">
      <c r="A743" s="45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33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46"/>
      <c r="AA743" s="46"/>
      <c r="AB743" s="46"/>
      <c r="AC743" s="46"/>
    </row>
    <row r="744" ht="15.75" customHeight="1">
      <c r="A744" s="45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33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46"/>
      <c r="AA744" s="46"/>
      <c r="AB744" s="46"/>
      <c r="AC744" s="46"/>
    </row>
    <row r="745" ht="15.75" customHeight="1">
      <c r="A745" s="45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33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46"/>
      <c r="AA745" s="46"/>
      <c r="AB745" s="46"/>
      <c r="AC745" s="46"/>
    </row>
    <row r="746" ht="15.75" customHeight="1">
      <c r="A746" s="45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33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46"/>
      <c r="AA746" s="46"/>
      <c r="AB746" s="46"/>
      <c r="AC746" s="46"/>
    </row>
    <row r="747" ht="15.75" customHeight="1">
      <c r="A747" s="45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33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46"/>
      <c r="AA747" s="46"/>
      <c r="AB747" s="46"/>
      <c r="AC747" s="46"/>
    </row>
    <row r="748" ht="15.75" customHeight="1">
      <c r="A748" s="45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33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46"/>
      <c r="AA748" s="46"/>
      <c r="AB748" s="46"/>
      <c r="AC748" s="46"/>
    </row>
    <row r="749" ht="15.75" customHeight="1">
      <c r="A749" s="45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33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46"/>
      <c r="AA749" s="46"/>
      <c r="AB749" s="46"/>
      <c r="AC749" s="46"/>
    </row>
    <row r="750" ht="15.75" customHeight="1">
      <c r="A750" s="45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33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46"/>
      <c r="AA750" s="46"/>
      <c r="AB750" s="46"/>
      <c r="AC750" s="46"/>
    </row>
    <row r="751" ht="15.75" customHeight="1">
      <c r="A751" s="45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33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46"/>
      <c r="AA751" s="46"/>
      <c r="AB751" s="46"/>
      <c r="AC751" s="46"/>
    </row>
    <row r="752" ht="15.75" customHeight="1">
      <c r="A752" s="45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33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46"/>
      <c r="AA752" s="46"/>
      <c r="AB752" s="46"/>
      <c r="AC752" s="46"/>
    </row>
    <row r="753" ht="15.75" customHeight="1">
      <c r="A753" s="45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33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46"/>
      <c r="AA753" s="46"/>
      <c r="AB753" s="46"/>
      <c r="AC753" s="46"/>
    </row>
    <row r="754" ht="15.75" customHeight="1">
      <c r="A754" s="45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33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46"/>
      <c r="AA754" s="46"/>
      <c r="AB754" s="46"/>
      <c r="AC754" s="46"/>
    </row>
    <row r="755" ht="15.75" customHeight="1">
      <c r="A755" s="45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33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46"/>
      <c r="AA755" s="46"/>
      <c r="AB755" s="46"/>
      <c r="AC755" s="46"/>
    </row>
    <row r="756" ht="15.75" customHeight="1">
      <c r="A756" s="45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33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46"/>
      <c r="AA756" s="46"/>
      <c r="AB756" s="46"/>
      <c r="AC756" s="46"/>
    </row>
    <row r="757" ht="15.75" customHeight="1">
      <c r="A757" s="45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33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46"/>
      <c r="AA757" s="46"/>
      <c r="AB757" s="46"/>
      <c r="AC757" s="46"/>
    </row>
    <row r="758" ht="15.75" customHeight="1">
      <c r="A758" s="45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33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46"/>
      <c r="AA758" s="46"/>
      <c r="AB758" s="46"/>
      <c r="AC758" s="46"/>
    </row>
    <row r="759" ht="15.75" customHeight="1">
      <c r="A759" s="45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33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46"/>
      <c r="AA759" s="46"/>
      <c r="AB759" s="46"/>
      <c r="AC759" s="46"/>
    </row>
    <row r="760" ht="15.75" customHeight="1">
      <c r="A760" s="45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33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46"/>
      <c r="AA760" s="46"/>
      <c r="AB760" s="46"/>
      <c r="AC760" s="46"/>
    </row>
    <row r="761" ht="15.75" customHeight="1">
      <c r="A761" s="45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33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46"/>
      <c r="AA761" s="46"/>
      <c r="AB761" s="46"/>
      <c r="AC761" s="46"/>
    </row>
    <row r="762" ht="15.75" customHeight="1">
      <c r="A762" s="45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33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46"/>
      <c r="AA762" s="46"/>
      <c r="AB762" s="46"/>
      <c r="AC762" s="46"/>
    </row>
    <row r="763" ht="15.75" customHeight="1">
      <c r="A763" s="45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33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46"/>
      <c r="AA763" s="46"/>
      <c r="AB763" s="46"/>
      <c r="AC763" s="46"/>
    </row>
    <row r="764" ht="15.75" customHeight="1">
      <c r="A764" s="45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33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46"/>
      <c r="AA764" s="46"/>
      <c r="AB764" s="46"/>
      <c r="AC764" s="46"/>
    </row>
    <row r="765" ht="15.75" customHeight="1">
      <c r="A765" s="45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33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46"/>
      <c r="AA765" s="46"/>
      <c r="AB765" s="46"/>
      <c r="AC765" s="46"/>
    </row>
    <row r="766" ht="15.75" customHeight="1">
      <c r="A766" s="45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33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46"/>
      <c r="AA766" s="46"/>
      <c r="AB766" s="46"/>
      <c r="AC766" s="46"/>
    </row>
    <row r="767" ht="15.75" customHeight="1">
      <c r="A767" s="45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33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46"/>
      <c r="AA767" s="46"/>
      <c r="AB767" s="46"/>
      <c r="AC767" s="46"/>
    </row>
    <row r="768" ht="15.75" customHeight="1">
      <c r="A768" s="45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33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46"/>
      <c r="AA768" s="46"/>
      <c r="AB768" s="46"/>
      <c r="AC768" s="46"/>
    </row>
    <row r="769" ht="15.75" customHeight="1">
      <c r="A769" s="45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33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46"/>
      <c r="AA769" s="46"/>
      <c r="AB769" s="46"/>
      <c r="AC769" s="46"/>
    </row>
    <row r="770" ht="15.75" customHeight="1">
      <c r="A770" s="45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33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46"/>
      <c r="AA770" s="46"/>
      <c r="AB770" s="46"/>
      <c r="AC770" s="46"/>
    </row>
    <row r="771" ht="15.75" customHeight="1">
      <c r="A771" s="45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33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46"/>
      <c r="AA771" s="46"/>
      <c r="AB771" s="46"/>
      <c r="AC771" s="46"/>
    </row>
    <row r="772" ht="15.75" customHeight="1">
      <c r="A772" s="45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33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46"/>
      <c r="AA772" s="46"/>
      <c r="AB772" s="46"/>
      <c r="AC772" s="46"/>
    </row>
    <row r="773" ht="15.75" customHeight="1">
      <c r="A773" s="45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33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46"/>
      <c r="AA773" s="46"/>
      <c r="AB773" s="46"/>
      <c r="AC773" s="46"/>
    </row>
    <row r="774" ht="15.75" customHeight="1">
      <c r="A774" s="45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33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46"/>
      <c r="AA774" s="46"/>
      <c r="AB774" s="46"/>
      <c r="AC774" s="46"/>
    </row>
    <row r="775" ht="15.75" customHeight="1">
      <c r="A775" s="45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33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46"/>
      <c r="AA775" s="46"/>
      <c r="AB775" s="46"/>
      <c r="AC775" s="46"/>
    </row>
    <row r="776" ht="15.75" customHeight="1">
      <c r="A776" s="45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33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46"/>
      <c r="AA776" s="46"/>
      <c r="AB776" s="46"/>
      <c r="AC776" s="46"/>
    </row>
    <row r="777" ht="15.75" customHeight="1">
      <c r="A777" s="45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33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46"/>
      <c r="AA777" s="46"/>
      <c r="AB777" s="46"/>
      <c r="AC777" s="46"/>
    </row>
    <row r="778" ht="15.75" customHeight="1">
      <c r="A778" s="45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33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46"/>
      <c r="AA778" s="46"/>
      <c r="AB778" s="46"/>
      <c r="AC778" s="46"/>
    </row>
    <row r="779" ht="15.75" customHeight="1">
      <c r="A779" s="45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33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46"/>
      <c r="AA779" s="46"/>
      <c r="AB779" s="46"/>
      <c r="AC779" s="46"/>
    </row>
    <row r="780" ht="15.75" customHeight="1">
      <c r="A780" s="45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33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46"/>
      <c r="AA780" s="46"/>
      <c r="AB780" s="46"/>
      <c r="AC780" s="46"/>
    </row>
    <row r="781" ht="15.75" customHeight="1">
      <c r="A781" s="45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33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46"/>
      <c r="AA781" s="46"/>
      <c r="AB781" s="46"/>
      <c r="AC781" s="46"/>
    </row>
    <row r="782" ht="15.75" customHeight="1">
      <c r="A782" s="45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33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46"/>
      <c r="AA782" s="46"/>
      <c r="AB782" s="46"/>
      <c r="AC782" s="46"/>
    </row>
    <row r="783" ht="15.75" customHeight="1">
      <c r="A783" s="45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33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46"/>
      <c r="AA783" s="46"/>
      <c r="AB783" s="46"/>
      <c r="AC783" s="46"/>
    </row>
    <row r="784" ht="15.75" customHeight="1">
      <c r="A784" s="45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33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46"/>
      <c r="AA784" s="46"/>
      <c r="AB784" s="46"/>
      <c r="AC784" s="46"/>
    </row>
    <row r="785" ht="15.75" customHeight="1">
      <c r="A785" s="45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33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46"/>
      <c r="AA785" s="46"/>
      <c r="AB785" s="46"/>
      <c r="AC785" s="46"/>
    </row>
    <row r="786" ht="15.75" customHeight="1">
      <c r="A786" s="45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33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46"/>
      <c r="AA786" s="46"/>
      <c r="AB786" s="46"/>
      <c r="AC786" s="46"/>
    </row>
    <row r="787" ht="15.75" customHeight="1">
      <c r="A787" s="45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33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46"/>
      <c r="AA787" s="46"/>
      <c r="AB787" s="46"/>
      <c r="AC787" s="46"/>
    </row>
    <row r="788" ht="15.75" customHeight="1">
      <c r="A788" s="45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33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46"/>
      <c r="AA788" s="46"/>
      <c r="AB788" s="46"/>
      <c r="AC788" s="46"/>
    </row>
    <row r="789" ht="15.75" customHeight="1">
      <c r="A789" s="45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33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46"/>
      <c r="AA789" s="46"/>
      <c r="AB789" s="46"/>
      <c r="AC789" s="46"/>
    </row>
    <row r="790" ht="15.75" customHeight="1">
      <c r="A790" s="45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33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46"/>
      <c r="AA790" s="46"/>
      <c r="AB790" s="46"/>
      <c r="AC790" s="46"/>
    </row>
    <row r="791" ht="15.75" customHeight="1">
      <c r="A791" s="45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33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46"/>
      <c r="AA791" s="46"/>
      <c r="AB791" s="46"/>
      <c r="AC791" s="46"/>
    </row>
    <row r="792" ht="15.75" customHeight="1">
      <c r="A792" s="45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33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46"/>
      <c r="AA792" s="46"/>
      <c r="AB792" s="46"/>
      <c r="AC792" s="46"/>
    </row>
    <row r="793" ht="15.75" customHeight="1">
      <c r="A793" s="45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33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46"/>
      <c r="AA793" s="46"/>
      <c r="AB793" s="46"/>
      <c r="AC793" s="46"/>
    </row>
    <row r="794" ht="15.75" customHeight="1">
      <c r="A794" s="45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33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46"/>
      <c r="AA794" s="46"/>
      <c r="AB794" s="46"/>
      <c r="AC794" s="46"/>
    </row>
    <row r="795" ht="15.75" customHeight="1">
      <c r="A795" s="45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33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46"/>
      <c r="AA795" s="46"/>
      <c r="AB795" s="46"/>
      <c r="AC795" s="46"/>
    </row>
    <row r="796" ht="15.75" customHeight="1">
      <c r="A796" s="45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33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46"/>
      <c r="AA796" s="46"/>
      <c r="AB796" s="46"/>
      <c r="AC796" s="46"/>
    </row>
    <row r="797" ht="15.75" customHeight="1">
      <c r="A797" s="45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33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46"/>
      <c r="AA797" s="46"/>
      <c r="AB797" s="46"/>
      <c r="AC797" s="46"/>
    </row>
    <row r="798" ht="15.75" customHeight="1">
      <c r="A798" s="45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33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46"/>
      <c r="AA798" s="46"/>
      <c r="AB798" s="46"/>
      <c r="AC798" s="46"/>
    </row>
    <row r="799" ht="15.75" customHeight="1">
      <c r="A799" s="45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33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46"/>
      <c r="AA799" s="46"/>
      <c r="AB799" s="46"/>
      <c r="AC799" s="46"/>
    </row>
    <row r="800" ht="15.75" customHeight="1">
      <c r="A800" s="45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33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46"/>
      <c r="AA800" s="46"/>
      <c r="AB800" s="46"/>
      <c r="AC800" s="46"/>
    </row>
    <row r="801" ht="15.75" customHeight="1">
      <c r="A801" s="45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33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46"/>
      <c r="AA801" s="46"/>
      <c r="AB801" s="46"/>
      <c r="AC801" s="46"/>
    </row>
    <row r="802" ht="15.75" customHeight="1">
      <c r="A802" s="45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33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46"/>
      <c r="AA802" s="46"/>
      <c r="AB802" s="46"/>
      <c r="AC802" s="46"/>
    </row>
    <row r="803" ht="15.75" customHeight="1">
      <c r="A803" s="45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33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46"/>
      <c r="AA803" s="46"/>
      <c r="AB803" s="46"/>
      <c r="AC803" s="46"/>
    </row>
    <row r="804" ht="15.75" customHeight="1">
      <c r="A804" s="45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33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46"/>
      <c r="AA804" s="46"/>
      <c r="AB804" s="46"/>
      <c r="AC804" s="46"/>
    </row>
    <row r="805" ht="15.75" customHeight="1">
      <c r="A805" s="45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33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46"/>
      <c r="AA805" s="46"/>
      <c r="AB805" s="46"/>
      <c r="AC805" s="46"/>
    </row>
    <row r="806" ht="15.75" customHeight="1">
      <c r="A806" s="45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33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46"/>
      <c r="AA806" s="46"/>
      <c r="AB806" s="46"/>
      <c r="AC806" s="46"/>
    </row>
    <row r="807" ht="15.75" customHeight="1">
      <c r="A807" s="45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33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46"/>
      <c r="AA807" s="46"/>
      <c r="AB807" s="46"/>
      <c r="AC807" s="46"/>
    </row>
    <row r="808" ht="15.75" customHeight="1">
      <c r="A808" s="45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33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46"/>
      <c r="AA808" s="46"/>
      <c r="AB808" s="46"/>
      <c r="AC808" s="46"/>
    </row>
    <row r="809" ht="15.75" customHeight="1">
      <c r="A809" s="45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33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46"/>
      <c r="AA809" s="46"/>
      <c r="AB809" s="46"/>
      <c r="AC809" s="46"/>
    </row>
    <row r="810" ht="15.75" customHeight="1">
      <c r="A810" s="45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33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46"/>
      <c r="AA810" s="46"/>
      <c r="AB810" s="46"/>
      <c r="AC810" s="46"/>
    </row>
    <row r="811" ht="15.75" customHeight="1">
      <c r="A811" s="45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33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46"/>
      <c r="AA811" s="46"/>
      <c r="AB811" s="46"/>
      <c r="AC811" s="46"/>
    </row>
    <row r="812" ht="15.75" customHeight="1">
      <c r="A812" s="45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33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46"/>
      <c r="AA812" s="46"/>
      <c r="AB812" s="46"/>
      <c r="AC812" s="46"/>
    </row>
    <row r="813" ht="15.75" customHeight="1">
      <c r="A813" s="45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33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46"/>
      <c r="AA813" s="46"/>
      <c r="AB813" s="46"/>
      <c r="AC813" s="46"/>
    </row>
    <row r="814" ht="15.75" customHeight="1">
      <c r="A814" s="45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33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46"/>
      <c r="AA814" s="46"/>
      <c r="AB814" s="46"/>
      <c r="AC814" s="46"/>
    </row>
    <row r="815" ht="15.75" customHeight="1">
      <c r="A815" s="45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33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46"/>
      <c r="AA815" s="46"/>
      <c r="AB815" s="46"/>
      <c r="AC815" s="46"/>
    </row>
    <row r="816" ht="15.75" customHeight="1">
      <c r="A816" s="45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33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46"/>
      <c r="AA816" s="46"/>
      <c r="AB816" s="46"/>
      <c r="AC816" s="46"/>
    </row>
    <row r="817" ht="15.75" customHeight="1">
      <c r="A817" s="45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33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46"/>
      <c r="AA817" s="46"/>
      <c r="AB817" s="46"/>
      <c r="AC817" s="46"/>
    </row>
    <row r="818" ht="15.75" customHeight="1">
      <c r="A818" s="45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33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46"/>
      <c r="AA818" s="46"/>
      <c r="AB818" s="46"/>
      <c r="AC818" s="46"/>
    </row>
    <row r="819" ht="15.75" customHeight="1">
      <c r="A819" s="45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33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46"/>
      <c r="AA819" s="46"/>
      <c r="AB819" s="46"/>
      <c r="AC819" s="46"/>
    </row>
    <row r="820" ht="15.75" customHeight="1">
      <c r="A820" s="45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33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46"/>
      <c r="AA820" s="46"/>
      <c r="AB820" s="46"/>
      <c r="AC820" s="46"/>
    </row>
    <row r="821" ht="15.75" customHeight="1">
      <c r="A821" s="45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33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46"/>
      <c r="AA821" s="46"/>
      <c r="AB821" s="46"/>
      <c r="AC821" s="46"/>
    </row>
    <row r="822" ht="15.75" customHeight="1">
      <c r="A822" s="45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33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46"/>
      <c r="AA822" s="46"/>
      <c r="AB822" s="46"/>
      <c r="AC822" s="46"/>
    </row>
    <row r="823" ht="15.75" customHeight="1">
      <c r="A823" s="45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33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46"/>
      <c r="AA823" s="46"/>
      <c r="AB823" s="46"/>
      <c r="AC823" s="46"/>
    </row>
    <row r="824" ht="15.75" customHeight="1">
      <c r="A824" s="45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33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46"/>
      <c r="AA824" s="46"/>
      <c r="AB824" s="46"/>
      <c r="AC824" s="46"/>
    </row>
    <row r="825" ht="15.75" customHeight="1">
      <c r="A825" s="45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33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46"/>
      <c r="AA825" s="46"/>
      <c r="AB825" s="46"/>
      <c r="AC825" s="46"/>
    </row>
    <row r="826" ht="15.75" customHeight="1">
      <c r="A826" s="45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33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46"/>
      <c r="AA826" s="46"/>
      <c r="AB826" s="46"/>
      <c r="AC826" s="46"/>
    </row>
    <row r="827" ht="15.75" customHeight="1">
      <c r="A827" s="45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33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46"/>
      <c r="AA827" s="46"/>
      <c r="AB827" s="46"/>
      <c r="AC827" s="46"/>
    </row>
    <row r="828" ht="15.75" customHeight="1">
      <c r="A828" s="45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33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46"/>
      <c r="AA828" s="46"/>
      <c r="AB828" s="46"/>
      <c r="AC828" s="46"/>
    </row>
    <row r="829" ht="15.75" customHeight="1">
      <c r="A829" s="45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33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46"/>
      <c r="AA829" s="46"/>
      <c r="AB829" s="46"/>
      <c r="AC829" s="46"/>
    </row>
    <row r="830" ht="15.75" customHeight="1">
      <c r="A830" s="45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33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46"/>
      <c r="AA830" s="46"/>
      <c r="AB830" s="46"/>
      <c r="AC830" s="46"/>
    </row>
    <row r="831" ht="15.75" customHeight="1">
      <c r="A831" s="45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33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46"/>
      <c r="AA831" s="46"/>
      <c r="AB831" s="46"/>
      <c r="AC831" s="46"/>
    </row>
    <row r="832" ht="15.75" customHeight="1">
      <c r="A832" s="45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33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46"/>
      <c r="AA832" s="46"/>
      <c r="AB832" s="46"/>
      <c r="AC832" s="46"/>
    </row>
    <row r="833" ht="15.75" customHeight="1">
      <c r="A833" s="45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33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46"/>
      <c r="AA833" s="46"/>
      <c r="AB833" s="46"/>
      <c r="AC833" s="46"/>
    </row>
    <row r="834" ht="15.75" customHeight="1">
      <c r="A834" s="45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33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46"/>
      <c r="AA834" s="46"/>
      <c r="AB834" s="46"/>
      <c r="AC834" s="46"/>
    </row>
    <row r="835" ht="15.75" customHeight="1">
      <c r="A835" s="45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33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46"/>
      <c r="AA835" s="46"/>
      <c r="AB835" s="46"/>
      <c r="AC835" s="46"/>
    </row>
    <row r="836" ht="15.75" customHeight="1">
      <c r="A836" s="45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33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46"/>
      <c r="AA836" s="46"/>
      <c r="AB836" s="46"/>
      <c r="AC836" s="46"/>
    </row>
    <row r="837" ht="15.75" customHeight="1">
      <c r="A837" s="45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33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46"/>
      <c r="AA837" s="46"/>
      <c r="AB837" s="46"/>
      <c r="AC837" s="46"/>
    </row>
    <row r="838" ht="15.75" customHeight="1">
      <c r="A838" s="45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33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46"/>
      <c r="AA838" s="46"/>
      <c r="AB838" s="46"/>
      <c r="AC838" s="46"/>
    </row>
    <row r="839" ht="15.75" customHeight="1">
      <c r="A839" s="45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33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46"/>
      <c r="AA839" s="46"/>
      <c r="AB839" s="46"/>
      <c r="AC839" s="46"/>
    </row>
    <row r="840" ht="15.75" customHeight="1">
      <c r="A840" s="45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33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46"/>
      <c r="AA840" s="46"/>
      <c r="AB840" s="46"/>
      <c r="AC840" s="46"/>
    </row>
    <row r="841" ht="15.75" customHeight="1">
      <c r="A841" s="45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33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46"/>
      <c r="AA841" s="46"/>
      <c r="AB841" s="46"/>
      <c r="AC841" s="46"/>
    </row>
    <row r="842" ht="15.75" customHeight="1">
      <c r="A842" s="45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33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46"/>
      <c r="AA842" s="46"/>
      <c r="AB842" s="46"/>
      <c r="AC842" s="46"/>
    </row>
    <row r="843" ht="15.75" customHeight="1">
      <c r="A843" s="45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33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46"/>
      <c r="AA843" s="46"/>
      <c r="AB843" s="46"/>
      <c r="AC843" s="46"/>
    </row>
    <row r="844" ht="15.75" customHeight="1">
      <c r="A844" s="45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33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46"/>
      <c r="AA844" s="46"/>
      <c r="AB844" s="46"/>
      <c r="AC844" s="46"/>
    </row>
    <row r="845" ht="15.75" customHeight="1">
      <c r="A845" s="45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33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46"/>
      <c r="AA845" s="46"/>
      <c r="AB845" s="46"/>
      <c r="AC845" s="46"/>
    </row>
    <row r="846" ht="15.75" customHeight="1">
      <c r="A846" s="45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33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46"/>
      <c r="AA846" s="46"/>
      <c r="AB846" s="46"/>
      <c r="AC846" s="46"/>
    </row>
    <row r="847" ht="15.75" customHeight="1">
      <c r="A847" s="45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33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46"/>
      <c r="AA847" s="46"/>
      <c r="AB847" s="46"/>
      <c r="AC847" s="46"/>
    </row>
    <row r="848" ht="15.75" customHeight="1">
      <c r="A848" s="45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33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46"/>
      <c r="AA848" s="46"/>
      <c r="AB848" s="46"/>
      <c r="AC848" s="46"/>
    </row>
    <row r="849" ht="15.75" customHeight="1">
      <c r="A849" s="45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33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46"/>
      <c r="AA849" s="46"/>
      <c r="AB849" s="46"/>
      <c r="AC849" s="46"/>
    </row>
    <row r="850" ht="15.75" customHeight="1">
      <c r="A850" s="45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33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46"/>
      <c r="AA850" s="46"/>
      <c r="AB850" s="46"/>
      <c r="AC850" s="46"/>
    </row>
    <row r="851" ht="15.75" customHeight="1">
      <c r="A851" s="45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33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46"/>
      <c r="AA851" s="46"/>
      <c r="AB851" s="46"/>
      <c r="AC851" s="46"/>
    </row>
    <row r="852" ht="15.75" customHeight="1">
      <c r="A852" s="45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33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46"/>
      <c r="AA852" s="46"/>
      <c r="AB852" s="46"/>
      <c r="AC852" s="46"/>
    </row>
    <row r="853" ht="15.75" customHeight="1">
      <c r="A853" s="45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33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46"/>
      <c r="AA853" s="46"/>
      <c r="AB853" s="46"/>
      <c r="AC853" s="46"/>
    </row>
    <row r="854" ht="15.75" customHeight="1">
      <c r="A854" s="45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33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46"/>
      <c r="AA854" s="46"/>
      <c r="AB854" s="46"/>
      <c r="AC854" s="46"/>
    </row>
    <row r="855" ht="15.75" customHeight="1">
      <c r="A855" s="45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33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46"/>
      <c r="AA855" s="46"/>
      <c r="AB855" s="46"/>
      <c r="AC855" s="46"/>
    </row>
    <row r="856" ht="15.75" customHeight="1">
      <c r="A856" s="45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33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46"/>
      <c r="AA856" s="46"/>
      <c r="AB856" s="46"/>
      <c r="AC856" s="46"/>
    </row>
    <row r="857" ht="15.75" customHeight="1">
      <c r="A857" s="45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33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46"/>
      <c r="AA857" s="46"/>
      <c r="AB857" s="46"/>
      <c r="AC857" s="46"/>
    </row>
    <row r="858" ht="15.75" customHeight="1">
      <c r="A858" s="45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33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46"/>
      <c r="AA858" s="46"/>
      <c r="AB858" s="46"/>
      <c r="AC858" s="46"/>
    </row>
    <row r="859" ht="15.75" customHeight="1">
      <c r="A859" s="45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33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46"/>
      <c r="AA859" s="46"/>
      <c r="AB859" s="46"/>
      <c r="AC859" s="46"/>
    </row>
    <row r="860" ht="15.75" customHeight="1">
      <c r="A860" s="45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33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46"/>
      <c r="AA860" s="46"/>
      <c r="AB860" s="46"/>
      <c r="AC860" s="46"/>
    </row>
    <row r="861" ht="15.75" customHeight="1">
      <c r="A861" s="45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33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46"/>
      <c r="AA861" s="46"/>
      <c r="AB861" s="46"/>
      <c r="AC861" s="46"/>
    </row>
    <row r="862" ht="15.75" customHeight="1">
      <c r="A862" s="45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33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46"/>
      <c r="AA862" s="46"/>
      <c r="AB862" s="46"/>
      <c r="AC862" s="46"/>
    </row>
    <row r="863" ht="15.75" customHeight="1">
      <c r="A863" s="45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33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46"/>
      <c r="AA863" s="46"/>
      <c r="AB863" s="46"/>
      <c r="AC863" s="46"/>
    </row>
    <row r="864" ht="15.75" customHeight="1">
      <c r="A864" s="45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33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46"/>
      <c r="AA864" s="46"/>
      <c r="AB864" s="46"/>
      <c r="AC864" s="46"/>
    </row>
    <row r="865" ht="15.75" customHeight="1">
      <c r="A865" s="45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33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46"/>
      <c r="AA865" s="46"/>
      <c r="AB865" s="46"/>
      <c r="AC865" s="46"/>
    </row>
    <row r="866" ht="15.75" customHeight="1">
      <c r="A866" s="45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33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46"/>
      <c r="AA866" s="46"/>
      <c r="AB866" s="46"/>
      <c r="AC866" s="46"/>
    </row>
    <row r="867" ht="15.75" customHeight="1">
      <c r="A867" s="45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33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46"/>
      <c r="AA867" s="46"/>
      <c r="AB867" s="46"/>
      <c r="AC867" s="46"/>
    </row>
    <row r="868" ht="15.75" customHeight="1">
      <c r="A868" s="45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33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46"/>
      <c r="AA868" s="46"/>
      <c r="AB868" s="46"/>
      <c r="AC868" s="46"/>
    </row>
    <row r="869" ht="15.75" customHeight="1">
      <c r="A869" s="45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33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46"/>
      <c r="AA869" s="46"/>
      <c r="AB869" s="46"/>
      <c r="AC869" s="46"/>
    </row>
    <row r="870" ht="15.75" customHeight="1">
      <c r="A870" s="45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33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46"/>
      <c r="AA870" s="46"/>
      <c r="AB870" s="46"/>
      <c r="AC870" s="46"/>
    </row>
    <row r="871" ht="15.75" customHeight="1">
      <c r="A871" s="45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33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46"/>
      <c r="AA871" s="46"/>
      <c r="AB871" s="46"/>
      <c r="AC871" s="46"/>
    </row>
    <row r="872" ht="15.75" customHeight="1">
      <c r="A872" s="45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33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46"/>
      <c r="AA872" s="46"/>
      <c r="AB872" s="46"/>
      <c r="AC872" s="46"/>
    </row>
    <row r="873" ht="15.75" customHeight="1">
      <c r="A873" s="45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33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46"/>
      <c r="AA873" s="46"/>
      <c r="AB873" s="46"/>
      <c r="AC873" s="46"/>
    </row>
    <row r="874" ht="15.75" customHeight="1">
      <c r="A874" s="45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33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46"/>
      <c r="AA874" s="46"/>
      <c r="AB874" s="46"/>
      <c r="AC874" s="46"/>
    </row>
    <row r="875" ht="15.75" customHeight="1">
      <c r="A875" s="45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33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46"/>
      <c r="AA875" s="46"/>
      <c r="AB875" s="46"/>
      <c r="AC875" s="46"/>
    </row>
    <row r="876" ht="15.75" customHeight="1">
      <c r="A876" s="45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33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46"/>
      <c r="AA876" s="46"/>
      <c r="AB876" s="46"/>
      <c r="AC876" s="46"/>
    </row>
    <row r="877" ht="15.75" customHeight="1">
      <c r="A877" s="45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33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46"/>
      <c r="AA877" s="46"/>
      <c r="AB877" s="46"/>
      <c r="AC877" s="46"/>
    </row>
    <row r="878" ht="15.75" customHeight="1">
      <c r="A878" s="45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33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46"/>
      <c r="AA878" s="46"/>
      <c r="AB878" s="46"/>
      <c r="AC878" s="46"/>
    </row>
    <row r="879" ht="15.75" customHeight="1">
      <c r="A879" s="45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33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46"/>
      <c r="AA879" s="46"/>
      <c r="AB879" s="46"/>
      <c r="AC879" s="46"/>
    </row>
    <row r="880" ht="15.75" customHeight="1">
      <c r="A880" s="45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33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46"/>
      <c r="AA880" s="46"/>
      <c r="AB880" s="46"/>
      <c r="AC880" s="46"/>
    </row>
    <row r="881" ht="15.75" customHeight="1">
      <c r="A881" s="45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33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46"/>
      <c r="AA881" s="46"/>
      <c r="AB881" s="46"/>
      <c r="AC881" s="46"/>
    </row>
    <row r="882" ht="15.75" customHeight="1">
      <c r="A882" s="45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33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46"/>
      <c r="AA882" s="46"/>
      <c r="AB882" s="46"/>
      <c r="AC882" s="46"/>
    </row>
    <row r="883" ht="15.75" customHeight="1">
      <c r="A883" s="45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33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46"/>
      <c r="AA883" s="46"/>
      <c r="AB883" s="46"/>
      <c r="AC883" s="46"/>
    </row>
    <row r="884" ht="15.75" customHeight="1">
      <c r="A884" s="45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33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46"/>
      <c r="AA884" s="46"/>
      <c r="AB884" s="46"/>
      <c r="AC884" s="46"/>
    </row>
    <row r="885" ht="15.75" customHeight="1">
      <c r="A885" s="45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33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46"/>
      <c r="AA885" s="46"/>
      <c r="AB885" s="46"/>
      <c r="AC885" s="46"/>
    </row>
    <row r="886" ht="15.75" customHeight="1">
      <c r="A886" s="45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33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46"/>
      <c r="AA886" s="46"/>
      <c r="AB886" s="46"/>
      <c r="AC886" s="46"/>
    </row>
    <row r="887" ht="15.75" customHeight="1">
      <c r="A887" s="45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33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46"/>
      <c r="AA887" s="46"/>
      <c r="AB887" s="46"/>
      <c r="AC887" s="46"/>
    </row>
    <row r="888" ht="15.75" customHeight="1">
      <c r="A888" s="45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33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46"/>
      <c r="AA888" s="46"/>
      <c r="AB888" s="46"/>
      <c r="AC888" s="46"/>
    </row>
    <row r="889" ht="15.75" customHeight="1">
      <c r="A889" s="45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33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46"/>
      <c r="AA889" s="46"/>
      <c r="AB889" s="46"/>
      <c r="AC889" s="46"/>
    </row>
    <row r="890" ht="15.75" customHeight="1">
      <c r="A890" s="45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33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46"/>
      <c r="AA890" s="46"/>
      <c r="AB890" s="46"/>
      <c r="AC890" s="46"/>
    </row>
    <row r="891" ht="15.75" customHeight="1">
      <c r="A891" s="45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33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46"/>
      <c r="AA891" s="46"/>
      <c r="AB891" s="46"/>
      <c r="AC891" s="46"/>
    </row>
    <row r="892" ht="15.75" customHeight="1">
      <c r="A892" s="45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33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46"/>
      <c r="AA892" s="46"/>
      <c r="AB892" s="46"/>
      <c r="AC892" s="46"/>
    </row>
    <row r="893" ht="15.75" customHeight="1">
      <c r="A893" s="45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33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46"/>
      <c r="AA893" s="46"/>
      <c r="AB893" s="46"/>
      <c r="AC893" s="46"/>
    </row>
    <row r="894" ht="15.75" customHeight="1">
      <c r="A894" s="45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33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46"/>
      <c r="AA894" s="46"/>
      <c r="AB894" s="46"/>
      <c r="AC894" s="46"/>
    </row>
    <row r="895" ht="15.75" customHeight="1">
      <c r="A895" s="45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33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46"/>
      <c r="AA895" s="46"/>
      <c r="AB895" s="46"/>
      <c r="AC895" s="46"/>
    </row>
    <row r="896" ht="15.75" customHeight="1">
      <c r="A896" s="45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33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46"/>
      <c r="AA896" s="46"/>
      <c r="AB896" s="46"/>
      <c r="AC896" s="46"/>
    </row>
    <row r="897" ht="15.75" customHeight="1">
      <c r="A897" s="45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33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46"/>
      <c r="AA897" s="46"/>
      <c r="AB897" s="46"/>
      <c r="AC897" s="46"/>
    </row>
    <row r="898" ht="15.75" customHeight="1">
      <c r="A898" s="45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33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46"/>
      <c r="AA898" s="46"/>
      <c r="AB898" s="46"/>
      <c r="AC898" s="46"/>
    </row>
    <row r="899" ht="15.75" customHeight="1">
      <c r="A899" s="45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33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46"/>
      <c r="AA899" s="46"/>
      <c r="AB899" s="46"/>
      <c r="AC899" s="46"/>
    </row>
    <row r="900" ht="15.75" customHeight="1">
      <c r="A900" s="45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33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46"/>
      <c r="AA900" s="46"/>
      <c r="AB900" s="46"/>
      <c r="AC900" s="46"/>
    </row>
    <row r="901" ht="15.75" customHeight="1">
      <c r="A901" s="45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33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46"/>
      <c r="AA901" s="46"/>
      <c r="AB901" s="46"/>
      <c r="AC901" s="46"/>
    </row>
    <row r="902" ht="15.75" customHeight="1">
      <c r="A902" s="45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33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46"/>
      <c r="AA902" s="46"/>
      <c r="AB902" s="46"/>
      <c r="AC902" s="46"/>
    </row>
    <row r="903" ht="15.75" customHeight="1">
      <c r="A903" s="45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33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46"/>
      <c r="AA903" s="46"/>
      <c r="AB903" s="46"/>
      <c r="AC903" s="46"/>
    </row>
    <row r="904" ht="15.75" customHeight="1">
      <c r="A904" s="45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33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46"/>
      <c r="AA904" s="46"/>
      <c r="AB904" s="46"/>
      <c r="AC904" s="46"/>
    </row>
    <row r="905" ht="15.75" customHeight="1">
      <c r="A905" s="45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33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46"/>
      <c r="AA905" s="46"/>
      <c r="AB905" s="46"/>
      <c r="AC905" s="46"/>
    </row>
    <row r="906" ht="15.75" customHeight="1">
      <c r="A906" s="45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33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46"/>
      <c r="AA906" s="46"/>
      <c r="AB906" s="46"/>
      <c r="AC906" s="46"/>
    </row>
    <row r="907" ht="15.75" customHeight="1">
      <c r="A907" s="45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33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46"/>
      <c r="AA907" s="46"/>
      <c r="AB907" s="46"/>
      <c r="AC907" s="46"/>
    </row>
    <row r="908" ht="15.75" customHeight="1">
      <c r="A908" s="45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33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46"/>
      <c r="AA908" s="46"/>
      <c r="AB908" s="46"/>
      <c r="AC908" s="46"/>
    </row>
    <row r="909" ht="15.75" customHeight="1">
      <c r="A909" s="45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33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46"/>
      <c r="AA909" s="46"/>
      <c r="AB909" s="46"/>
      <c r="AC909" s="46"/>
    </row>
    <row r="910" ht="15.75" customHeight="1">
      <c r="A910" s="45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33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46"/>
      <c r="AA910" s="46"/>
      <c r="AB910" s="46"/>
      <c r="AC910" s="46"/>
    </row>
    <row r="911" ht="15.75" customHeight="1">
      <c r="A911" s="45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33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46"/>
      <c r="AA911" s="46"/>
      <c r="AB911" s="46"/>
      <c r="AC911" s="46"/>
    </row>
    <row r="912" ht="15.75" customHeight="1">
      <c r="A912" s="45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33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46"/>
      <c r="AA912" s="46"/>
      <c r="AB912" s="46"/>
      <c r="AC912" s="46"/>
    </row>
    <row r="913" ht="15.75" customHeight="1">
      <c r="A913" s="45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33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46"/>
      <c r="AA913" s="46"/>
      <c r="AB913" s="46"/>
      <c r="AC913" s="46"/>
    </row>
    <row r="914" ht="15.75" customHeight="1">
      <c r="A914" s="45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33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46"/>
      <c r="AA914" s="46"/>
      <c r="AB914" s="46"/>
      <c r="AC914" s="46"/>
    </row>
    <row r="915" ht="15.75" customHeight="1">
      <c r="A915" s="45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33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46"/>
      <c r="AA915" s="46"/>
      <c r="AB915" s="46"/>
      <c r="AC915" s="46"/>
    </row>
    <row r="916" ht="15.75" customHeight="1">
      <c r="A916" s="45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33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46"/>
      <c r="AA916" s="46"/>
      <c r="AB916" s="46"/>
      <c r="AC916" s="46"/>
    </row>
    <row r="917" ht="15.75" customHeight="1">
      <c r="A917" s="45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33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46"/>
      <c r="AA917" s="46"/>
      <c r="AB917" s="46"/>
      <c r="AC917" s="46"/>
    </row>
    <row r="918" ht="15.75" customHeight="1">
      <c r="A918" s="45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33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46"/>
      <c r="AA918" s="46"/>
      <c r="AB918" s="46"/>
      <c r="AC918" s="46"/>
    </row>
    <row r="919" ht="15.75" customHeight="1">
      <c r="A919" s="45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33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46"/>
      <c r="AA919" s="46"/>
      <c r="AB919" s="46"/>
      <c r="AC919" s="46"/>
    </row>
    <row r="920" ht="15.75" customHeight="1">
      <c r="A920" s="45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33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46"/>
      <c r="AA920" s="46"/>
      <c r="AB920" s="46"/>
      <c r="AC920" s="46"/>
    </row>
    <row r="921" ht="15.75" customHeight="1">
      <c r="A921" s="45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33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46"/>
      <c r="AA921" s="46"/>
      <c r="AB921" s="46"/>
      <c r="AC921" s="46"/>
    </row>
    <row r="922" ht="15.75" customHeight="1">
      <c r="A922" s="45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33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46"/>
      <c r="AA922" s="46"/>
      <c r="AB922" s="46"/>
      <c r="AC922" s="46"/>
    </row>
    <row r="923" ht="15.75" customHeight="1">
      <c r="A923" s="45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33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46"/>
      <c r="AA923" s="46"/>
      <c r="AB923" s="46"/>
      <c r="AC923" s="46"/>
    </row>
    <row r="924" ht="15.75" customHeight="1">
      <c r="A924" s="45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33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46"/>
      <c r="AA924" s="46"/>
      <c r="AB924" s="46"/>
      <c r="AC924" s="46"/>
    </row>
    <row r="925" ht="15.75" customHeight="1">
      <c r="A925" s="45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33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46"/>
      <c r="AA925" s="46"/>
      <c r="AB925" s="46"/>
      <c r="AC925" s="46"/>
    </row>
    <row r="926" ht="15.75" customHeight="1">
      <c r="A926" s="45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33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46"/>
      <c r="AA926" s="46"/>
      <c r="AB926" s="46"/>
      <c r="AC926" s="46"/>
    </row>
    <row r="927" ht="15.75" customHeight="1">
      <c r="A927" s="45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33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46"/>
      <c r="AA927" s="46"/>
      <c r="AB927" s="46"/>
      <c r="AC927" s="46"/>
    </row>
    <row r="928" ht="15.75" customHeight="1">
      <c r="A928" s="45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33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46"/>
      <c r="AA928" s="46"/>
      <c r="AB928" s="46"/>
      <c r="AC928" s="46"/>
    </row>
    <row r="929" ht="15.75" customHeight="1">
      <c r="A929" s="45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33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46"/>
      <c r="AA929" s="46"/>
      <c r="AB929" s="46"/>
      <c r="AC929" s="46"/>
    </row>
    <row r="930" ht="15.75" customHeight="1">
      <c r="A930" s="45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33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46"/>
      <c r="AA930" s="46"/>
      <c r="AB930" s="46"/>
      <c r="AC930" s="46"/>
    </row>
    <row r="931" ht="15.75" customHeight="1">
      <c r="A931" s="45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33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46"/>
      <c r="AA931" s="46"/>
      <c r="AB931" s="46"/>
      <c r="AC931" s="46"/>
    </row>
    <row r="932" ht="15.75" customHeight="1">
      <c r="A932" s="45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33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46"/>
      <c r="AA932" s="46"/>
      <c r="AB932" s="46"/>
      <c r="AC932" s="46"/>
    </row>
    <row r="933" ht="15.75" customHeight="1">
      <c r="A933" s="45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33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46"/>
      <c r="AA933" s="46"/>
      <c r="AB933" s="46"/>
      <c r="AC933" s="46"/>
    </row>
    <row r="934" ht="15.75" customHeight="1">
      <c r="A934" s="45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33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46"/>
      <c r="AA934" s="46"/>
      <c r="AB934" s="46"/>
      <c r="AC934" s="46"/>
    </row>
    <row r="935" ht="15.75" customHeight="1">
      <c r="A935" s="45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33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46"/>
      <c r="AA935" s="46"/>
      <c r="AB935" s="46"/>
      <c r="AC935" s="46"/>
    </row>
    <row r="936" ht="15.75" customHeight="1">
      <c r="A936" s="45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33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46"/>
      <c r="AA936" s="46"/>
      <c r="AB936" s="46"/>
      <c r="AC936" s="46"/>
    </row>
    <row r="937" ht="15.75" customHeight="1">
      <c r="A937" s="45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33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46"/>
      <c r="AA937" s="46"/>
      <c r="AB937" s="46"/>
      <c r="AC937" s="46"/>
    </row>
    <row r="938" ht="15.75" customHeight="1">
      <c r="A938" s="45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33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46"/>
      <c r="AA938" s="46"/>
      <c r="AB938" s="46"/>
      <c r="AC938" s="46"/>
    </row>
    <row r="939" ht="15.75" customHeight="1">
      <c r="A939" s="45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33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46"/>
      <c r="AA939" s="46"/>
      <c r="AB939" s="46"/>
      <c r="AC939" s="46"/>
    </row>
    <row r="940" ht="15.75" customHeight="1">
      <c r="A940" s="45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33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46"/>
      <c r="AA940" s="46"/>
      <c r="AB940" s="46"/>
      <c r="AC940" s="46"/>
    </row>
    <row r="941" ht="15.75" customHeight="1">
      <c r="A941" s="45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33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46"/>
      <c r="AA941" s="46"/>
      <c r="AB941" s="46"/>
      <c r="AC941" s="46"/>
    </row>
    <row r="942" ht="15.75" customHeight="1">
      <c r="A942" s="45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33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46"/>
      <c r="AA942" s="46"/>
      <c r="AB942" s="46"/>
      <c r="AC942" s="46"/>
    </row>
    <row r="943" ht="15.75" customHeight="1">
      <c r="A943" s="45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33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46"/>
      <c r="AA943" s="46"/>
      <c r="AB943" s="46"/>
      <c r="AC943" s="46"/>
    </row>
    <row r="944" ht="15.75" customHeight="1">
      <c r="A944" s="45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33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46"/>
      <c r="AA944" s="46"/>
      <c r="AB944" s="46"/>
      <c r="AC944" s="46"/>
    </row>
    <row r="945" ht="15.75" customHeight="1">
      <c r="A945" s="45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33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46"/>
      <c r="AA945" s="46"/>
      <c r="AB945" s="46"/>
      <c r="AC945" s="46"/>
    </row>
    <row r="946" ht="15.75" customHeight="1">
      <c r="A946" s="45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33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46"/>
      <c r="AA946" s="46"/>
      <c r="AB946" s="46"/>
      <c r="AC946" s="46"/>
    </row>
    <row r="947" ht="15.75" customHeight="1">
      <c r="A947" s="45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33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46"/>
      <c r="AA947" s="46"/>
      <c r="AB947" s="46"/>
      <c r="AC947" s="46"/>
    </row>
    <row r="948" ht="15.75" customHeight="1">
      <c r="A948" s="45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33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46"/>
      <c r="AA948" s="46"/>
      <c r="AB948" s="46"/>
      <c r="AC948" s="46"/>
    </row>
    <row r="949" ht="15.75" customHeight="1">
      <c r="A949" s="45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33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46"/>
      <c r="AA949" s="46"/>
      <c r="AB949" s="46"/>
      <c r="AC949" s="46"/>
    </row>
    <row r="950" ht="15.75" customHeight="1">
      <c r="A950" s="45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33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46"/>
      <c r="AA950" s="46"/>
      <c r="AB950" s="46"/>
      <c r="AC950" s="46"/>
    </row>
    <row r="951" ht="15.75" customHeight="1">
      <c r="A951" s="45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33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46"/>
      <c r="AA951" s="46"/>
      <c r="AB951" s="46"/>
      <c r="AC951" s="46"/>
    </row>
    <row r="952" ht="15.75" customHeight="1">
      <c r="A952" s="45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33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46"/>
      <c r="AA952" s="46"/>
      <c r="AB952" s="46"/>
      <c r="AC952" s="46"/>
    </row>
    <row r="953" ht="15.75" customHeight="1">
      <c r="A953" s="45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33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46"/>
      <c r="AA953" s="46"/>
      <c r="AB953" s="46"/>
      <c r="AC953" s="46"/>
    </row>
    <row r="954" ht="15.75" customHeight="1">
      <c r="A954" s="45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33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46"/>
      <c r="AA954" s="46"/>
      <c r="AB954" s="46"/>
      <c r="AC954" s="46"/>
    </row>
    <row r="955" ht="15.75" customHeight="1">
      <c r="A955" s="45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33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46"/>
      <c r="AA955" s="46"/>
      <c r="AB955" s="46"/>
      <c r="AC955" s="46"/>
    </row>
    <row r="956" ht="15.75" customHeight="1">
      <c r="A956" s="45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33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46"/>
      <c r="AA956" s="46"/>
      <c r="AB956" s="46"/>
      <c r="AC956" s="46"/>
    </row>
    <row r="957" ht="15.75" customHeight="1">
      <c r="A957" s="45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33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46"/>
      <c r="AA957" s="46"/>
      <c r="AB957" s="46"/>
      <c r="AC957" s="46"/>
    </row>
    <row r="958" ht="15.75" customHeight="1">
      <c r="A958" s="45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33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46"/>
      <c r="AA958" s="46"/>
      <c r="AB958" s="46"/>
      <c r="AC958" s="46"/>
    </row>
    <row r="959" ht="15.75" customHeight="1">
      <c r="A959" s="45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33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46"/>
      <c r="AA959" s="46"/>
      <c r="AB959" s="46"/>
      <c r="AC959" s="46"/>
    </row>
    <row r="960" ht="15.75" customHeight="1">
      <c r="A960" s="45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33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46"/>
      <c r="AA960" s="46"/>
      <c r="AB960" s="46"/>
      <c r="AC960" s="46"/>
    </row>
    <row r="961" ht="15.75" customHeight="1">
      <c r="A961" s="45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33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46"/>
      <c r="AA961" s="46"/>
      <c r="AB961" s="46"/>
      <c r="AC961" s="46"/>
    </row>
    <row r="962" ht="15.75" customHeight="1">
      <c r="A962" s="45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33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46"/>
      <c r="AA962" s="46"/>
      <c r="AB962" s="46"/>
      <c r="AC962" s="46"/>
    </row>
    <row r="963" ht="15.75" customHeight="1">
      <c r="A963" s="45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33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46"/>
      <c r="AA963" s="46"/>
      <c r="AB963" s="46"/>
      <c r="AC963" s="46"/>
    </row>
    <row r="964" ht="15.75" customHeight="1">
      <c r="A964" s="45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33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46"/>
      <c r="AA964" s="46"/>
      <c r="AB964" s="46"/>
      <c r="AC964" s="46"/>
    </row>
    <row r="965" ht="15.75" customHeight="1">
      <c r="A965" s="45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33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46"/>
      <c r="AA965" s="46"/>
      <c r="AB965" s="46"/>
      <c r="AC965" s="46"/>
    </row>
    <row r="966" ht="15.75" customHeight="1">
      <c r="A966" s="45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33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46"/>
      <c r="AA966" s="46"/>
      <c r="AB966" s="46"/>
      <c r="AC966" s="46"/>
    </row>
    <row r="967" ht="15.75" customHeight="1">
      <c r="A967" s="45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33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46"/>
      <c r="AA967" s="46"/>
      <c r="AB967" s="46"/>
      <c r="AC967" s="46"/>
    </row>
    <row r="968" ht="15.75" customHeight="1">
      <c r="A968" s="45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33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46"/>
      <c r="AA968" s="46"/>
      <c r="AB968" s="46"/>
      <c r="AC968" s="46"/>
    </row>
    <row r="969" ht="15.75" customHeight="1">
      <c r="A969" s="45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33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46"/>
      <c r="AA969" s="46"/>
      <c r="AB969" s="46"/>
      <c r="AC969" s="46"/>
    </row>
    <row r="970" ht="15.75" customHeight="1">
      <c r="A970" s="45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33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46"/>
      <c r="AA970" s="46"/>
      <c r="AB970" s="46"/>
      <c r="AC970" s="46"/>
    </row>
    <row r="971" ht="15.75" customHeight="1">
      <c r="A971" s="45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33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46"/>
      <c r="AA971" s="46"/>
      <c r="AB971" s="46"/>
      <c r="AC971" s="46"/>
    </row>
    <row r="972" ht="15.75" customHeight="1">
      <c r="A972" s="45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33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46"/>
      <c r="AA972" s="46"/>
      <c r="AB972" s="46"/>
      <c r="AC972" s="46"/>
    </row>
    <row r="973" ht="15.75" customHeight="1">
      <c r="A973" s="45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33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46"/>
      <c r="AA973" s="46"/>
      <c r="AB973" s="46"/>
      <c r="AC973" s="46"/>
    </row>
    <row r="974" ht="15.75" customHeight="1">
      <c r="A974" s="45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33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46"/>
      <c r="AA974" s="46"/>
      <c r="AB974" s="46"/>
      <c r="AC974" s="46"/>
    </row>
    <row r="975" ht="15.75" customHeight="1">
      <c r="A975" s="45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33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46"/>
      <c r="AA975" s="46"/>
      <c r="AB975" s="46"/>
      <c r="AC975" s="46"/>
    </row>
    <row r="976" ht="15.75" customHeight="1">
      <c r="A976" s="45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33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46"/>
      <c r="AA976" s="46"/>
      <c r="AB976" s="46"/>
      <c r="AC976" s="46"/>
    </row>
    <row r="977" ht="15.75" customHeight="1">
      <c r="A977" s="45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33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46"/>
      <c r="AA977" s="46"/>
      <c r="AB977" s="46"/>
      <c r="AC977" s="46"/>
    </row>
    <row r="978" ht="15.75" customHeight="1">
      <c r="A978" s="45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33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46"/>
      <c r="AA978" s="46"/>
      <c r="AB978" s="46"/>
      <c r="AC978" s="46"/>
    </row>
    <row r="979" ht="15.75" customHeight="1">
      <c r="A979" s="45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33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46"/>
      <c r="AA979" s="46"/>
      <c r="AB979" s="46"/>
      <c r="AC979" s="46"/>
    </row>
    <row r="980" ht="15.75" customHeight="1">
      <c r="A980" s="45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33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46"/>
      <c r="AA980" s="46"/>
      <c r="AB980" s="46"/>
      <c r="AC980" s="46"/>
    </row>
    <row r="981" ht="15.75" customHeight="1">
      <c r="A981" s="45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33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46"/>
      <c r="AA981" s="46"/>
      <c r="AB981" s="46"/>
      <c r="AC981" s="46"/>
    </row>
    <row r="982" ht="15.75" customHeight="1">
      <c r="A982" s="45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33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46"/>
      <c r="AA982" s="46"/>
      <c r="AB982" s="46"/>
      <c r="AC982" s="46"/>
    </row>
    <row r="983" ht="15.75" customHeight="1">
      <c r="A983" s="45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33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46"/>
      <c r="AA983" s="46"/>
      <c r="AB983" s="46"/>
      <c r="AC983" s="46"/>
    </row>
    <row r="984" ht="15.75" customHeight="1">
      <c r="A984" s="45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33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46"/>
      <c r="AA984" s="46"/>
      <c r="AB984" s="46"/>
      <c r="AC984" s="46"/>
    </row>
    <row r="985" ht="15.75" customHeight="1">
      <c r="A985" s="45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33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46"/>
      <c r="AA985" s="46"/>
      <c r="AB985" s="46"/>
      <c r="AC985" s="46"/>
    </row>
    <row r="986" ht="15.75" customHeight="1">
      <c r="A986" s="45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33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46"/>
      <c r="AA986" s="46"/>
      <c r="AB986" s="46"/>
      <c r="AC986" s="46"/>
    </row>
    <row r="987" ht="15.75" customHeight="1">
      <c r="A987" s="45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33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46"/>
      <c r="AA987" s="46"/>
      <c r="AB987" s="46"/>
      <c r="AC987" s="46"/>
    </row>
    <row r="988" ht="15.75" customHeight="1">
      <c r="A988" s="45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33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46"/>
      <c r="AA988" s="46"/>
      <c r="AB988" s="46"/>
      <c r="AC988" s="46"/>
    </row>
    <row r="989" ht="15.75" customHeight="1">
      <c r="A989" s="45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33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46"/>
      <c r="AA989" s="46"/>
      <c r="AB989" s="46"/>
      <c r="AC989" s="46"/>
    </row>
    <row r="990" ht="15.75" customHeight="1">
      <c r="A990" s="45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33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46"/>
      <c r="AA990" s="46"/>
      <c r="AB990" s="46"/>
      <c r="AC990" s="46"/>
    </row>
    <row r="991" ht="15.75" customHeight="1">
      <c r="A991" s="45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33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46"/>
      <c r="AA991" s="46"/>
      <c r="AB991" s="46"/>
      <c r="AC991" s="46"/>
    </row>
    <row r="992" ht="15.75" customHeight="1">
      <c r="A992" s="45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33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46"/>
      <c r="AA992" s="46"/>
      <c r="AB992" s="46"/>
      <c r="AC992" s="46"/>
    </row>
    <row r="993" ht="15.75" customHeight="1">
      <c r="A993" s="45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33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46"/>
      <c r="AA993" s="46"/>
      <c r="AB993" s="46"/>
      <c r="AC993" s="46"/>
    </row>
    <row r="994" ht="15.75" customHeight="1">
      <c r="A994" s="45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33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46"/>
      <c r="AA994" s="46"/>
      <c r="AB994" s="46"/>
      <c r="AC994" s="46"/>
    </row>
    <row r="995" ht="15.75" customHeight="1">
      <c r="A995" s="45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33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46"/>
      <c r="AA995" s="46"/>
      <c r="AB995" s="46"/>
      <c r="AC995" s="46"/>
    </row>
    <row r="996" ht="15.75" customHeight="1">
      <c r="A996" s="45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33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46"/>
      <c r="AA996" s="46"/>
      <c r="AB996" s="46"/>
      <c r="AC996" s="46"/>
    </row>
    <row r="997" ht="15.75" customHeight="1">
      <c r="A997" s="45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33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46"/>
      <c r="AA997" s="46"/>
      <c r="AB997" s="46"/>
      <c r="AC997" s="46"/>
    </row>
    <row r="998" ht="15.75" customHeight="1">
      <c r="A998" s="45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33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46"/>
      <c r="AA998" s="46"/>
      <c r="AB998" s="46"/>
      <c r="AC998" s="46"/>
    </row>
    <row r="999" ht="15.75" customHeight="1">
      <c r="A999" s="45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33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46"/>
      <c r="AA999" s="46"/>
      <c r="AB999" s="46"/>
      <c r="AC999" s="46"/>
    </row>
    <row r="1000" ht="15.75" customHeight="1">
      <c r="A1000" s="45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33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46"/>
      <c r="AA1000" s="46"/>
      <c r="AB1000" s="46"/>
      <c r="AC1000" s="46"/>
    </row>
  </sheetData>
  <mergeCells count="3">
    <mergeCell ref="A1:E1"/>
    <mergeCell ref="F1:G1"/>
    <mergeCell ref="J1:K1"/>
  </mergeCells>
  <conditionalFormatting sqref="C3:C117">
    <cfRule type="cellIs" dxfId="0" priority="1" operator="greaterThan">
      <formula>0</formula>
    </cfRule>
  </conditionalFormatting>
  <conditionalFormatting sqref="C3:C117">
    <cfRule type="cellIs" dxfId="1" priority="2" operator="lessThan">
      <formula>0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1.14"/>
    <col customWidth="1" min="3" max="3" width="19.0"/>
    <col customWidth="1" min="4" max="4" width="20.57"/>
    <col customWidth="1" min="5" max="5" width="22.71"/>
    <col customWidth="1" min="6" max="6" width="23.29"/>
    <col customWidth="1" min="7" max="7" width="22.43"/>
    <col customWidth="1" min="8" max="8" width="22.14"/>
    <col customWidth="1" min="18" max="18" width="69.0"/>
    <col customWidth="1" min="19" max="19" width="125.57"/>
    <col customWidth="1" min="20" max="20" width="61.71"/>
  </cols>
  <sheetData>
    <row r="1" ht="24.0" customHeight="1">
      <c r="A1" s="47" t="s">
        <v>2</v>
      </c>
      <c r="B1" s="48" t="s">
        <v>3</v>
      </c>
      <c r="C1" s="48" t="s">
        <v>4</v>
      </c>
      <c r="D1" s="49" t="s">
        <v>5</v>
      </c>
      <c r="E1" s="48" t="s">
        <v>10</v>
      </c>
      <c r="F1" s="15" t="s">
        <v>11</v>
      </c>
      <c r="G1" s="16" t="s">
        <v>12</v>
      </c>
      <c r="H1" s="14" t="s">
        <v>13</v>
      </c>
      <c r="I1" s="50"/>
      <c r="J1" s="50"/>
      <c r="K1" s="50"/>
      <c r="L1" s="50"/>
      <c r="M1" s="51"/>
      <c r="N1" s="51"/>
      <c r="O1" s="51"/>
      <c r="P1" s="51"/>
      <c r="Q1" s="51"/>
      <c r="R1" s="51"/>
      <c r="S1" s="51"/>
      <c r="T1" s="51"/>
      <c r="U1" s="52"/>
      <c r="V1" s="52"/>
      <c r="W1" s="52"/>
      <c r="X1" s="52"/>
    </row>
    <row r="2" ht="15.75" customHeight="1">
      <c r="A2" s="53" t="s">
        <v>15</v>
      </c>
      <c r="B2" s="21">
        <f>IFERROR(__xludf.DUMMYFUNCTION("googlefinance(A2)"),23.87)</f>
        <v>23.87</v>
      </c>
      <c r="C2" s="22">
        <f>(B2-D2)/B2</f>
        <v>-0.002094679514</v>
      </c>
      <c r="D2" s="23">
        <f>IFERROR(__xludf.DUMMYFUNCTION("GOOGLEFINANCE(A2,""closeyest"")"),23.92)</f>
        <v>23.92</v>
      </c>
      <c r="E2" s="26" t="str">
        <f>(#REF!-#REF!)</f>
        <v>#REF!</v>
      </c>
      <c r="F2" s="27">
        <f>IFERROR(__xludf.DUMMYFUNCTION("GOOGLEFINANCE(A2,""low52"")"),22.91)</f>
        <v>22.91</v>
      </c>
      <c r="G2" s="28">
        <f>IFERROR(__xludf.DUMMYFUNCTION("GOOGLEFINANCE(A2,""HIGH52"")"),34.34)</f>
        <v>34.34</v>
      </c>
      <c r="H2" s="29">
        <f>IFERROR(__xludf.DUMMYFUNCTION("GOOGLEFINANCE(A2,""eps"")
"),2.83)</f>
        <v>2.83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1"/>
      <c r="V2" s="31"/>
      <c r="W2" s="31"/>
      <c r="X2" s="31"/>
    </row>
    <row r="3" ht="15.75" customHeight="1">
      <c r="A3" s="45"/>
      <c r="B3" s="46"/>
      <c r="C3" s="46"/>
      <c r="D3" s="46"/>
      <c r="E3" s="46"/>
      <c r="F3" s="46"/>
      <c r="G3" s="46"/>
      <c r="H3" s="46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46"/>
      <c r="V3" s="46"/>
      <c r="W3" s="46"/>
      <c r="X3" s="46"/>
    </row>
    <row r="4" ht="15.75" customHeight="1">
      <c r="A4" s="45"/>
      <c r="B4" s="46"/>
      <c r="C4" s="46"/>
      <c r="D4" s="46"/>
      <c r="E4" s="46"/>
      <c r="F4" s="46"/>
      <c r="G4" s="46"/>
      <c r="H4" s="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46"/>
      <c r="V4" s="46"/>
      <c r="W4" s="46"/>
      <c r="X4" s="46"/>
    </row>
    <row r="5" ht="15.75" customHeight="1">
      <c r="A5" s="45"/>
      <c r="B5" s="46"/>
      <c r="C5" s="46"/>
      <c r="D5" s="46"/>
      <c r="E5" s="46"/>
      <c r="F5" s="46"/>
      <c r="G5" s="46"/>
      <c r="H5" s="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46"/>
      <c r="V5" s="46"/>
      <c r="W5" s="46"/>
      <c r="X5" s="46"/>
    </row>
    <row r="6" ht="15.75" customHeight="1">
      <c r="A6" s="45"/>
      <c r="B6" s="46"/>
      <c r="C6" s="46"/>
      <c r="D6" s="46"/>
      <c r="E6" s="46"/>
      <c r="F6" s="46"/>
      <c r="G6" s="46"/>
      <c r="H6" s="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46"/>
      <c r="V6" s="46"/>
      <c r="W6" s="46"/>
      <c r="X6" s="46"/>
    </row>
    <row r="7" ht="15.75" customHeight="1">
      <c r="A7" s="45"/>
      <c r="B7" s="46"/>
      <c r="C7" s="46"/>
      <c r="D7" s="46"/>
      <c r="E7" s="46"/>
      <c r="F7" s="46"/>
      <c r="G7" s="46"/>
      <c r="H7" s="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46"/>
      <c r="V7" s="46"/>
      <c r="W7" s="46"/>
      <c r="X7" s="46"/>
    </row>
    <row r="8" ht="15.75" customHeight="1">
      <c r="A8" s="45"/>
      <c r="B8" s="46"/>
      <c r="C8" s="46"/>
      <c r="D8" s="46"/>
      <c r="E8" s="46"/>
      <c r="F8" s="46"/>
      <c r="G8" s="46"/>
      <c r="H8" s="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46"/>
      <c r="V8" s="46"/>
      <c r="W8" s="46"/>
      <c r="X8" s="46"/>
    </row>
    <row r="9" ht="15.75" customHeight="1">
      <c r="A9" s="45"/>
      <c r="B9" s="46"/>
      <c r="C9" s="46"/>
      <c r="D9" s="46"/>
      <c r="E9" s="46"/>
      <c r="F9" s="46"/>
      <c r="G9" s="46"/>
      <c r="H9" s="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46"/>
      <c r="V9" s="46"/>
      <c r="W9" s="46"/>
      <c r="X9" s="46"/>
    </row>
    <row r="10" ht="15.75" customHeight="1">
      <c r="A10" s="45"/>
      <c r="B10" s="46"/>
      <c r="C10" s="46"/>
      <c r="D10" s="46"/>
      <c r="E10" s="46"/>
      <c r="F10" s="46"/>
      <c r="G10" s="46"/>
      <c r="H10" s="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46"/>
      <c r="V10" s="46"/>
      <c r="W10" s="46"/>
      <c r="X10" s="46"/>
    </row>
    <row r="11" ht="15.75" customHeight="1">
      <c r="A11" s="45"/>
      <c r="B11" s="46"/>
      <c r="C11" s="46"/>
      <c r="D11" s="46"/>
      <c r="E11" s="46"/>
      <c r="F11" s="46"/>
      <c r="G11" s="46"/>
      <c r="H11" s="46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46"/>
      <c r="V11" s="46"/>
      <c r="W11" s="46"/>
      <c r="X11" s="46"/>
    </row>
    <row r="12" ht="15.75" customHeight="1">
      <c r="A12" s="45"/>
      <c r="B12" s="46"/>
      <c r="C12" s="46"/>
      <c r="D12" s="46"/>
      <c r="E12" s="46"/>
      <c r="F12" s="46"/>
      <c r="G12" s="46"/>
      <c r="H12" s="46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46"/>
      <c r="V12" s="46"/>
      <c r="W12" s="46"/>
      <c r="X12" s="46"/>
    </row>
    <row r="13" ht="15.75" customHeight="1">
      <c r="A13" s="45"/>
      <c r="B13" s="46"/>
      <c r="C13" s="46"/>
      <c r="D13" s="46"/>
      <c r="E13" s="46"/>
      <c r="F13" s="46"/>
      <c r="G13" s="46"/>
      <c r="H13" s="46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46"/>
      <c r="V13" s="46"/>
      <c r="W13" s="46"/>
      <c r="X13" s="46"/>
    </row>
    <row r="14" ht="15.75" customHeight="1">
      <c r="A14" s="45"/>
      <c r="B14" s="46"/>
      <c r="C14" s="46"/>
      <c r="D14" s="46"/>
      <c r="E14" s="46"/>
      <c r="F14" s="46"/>
      <c r="G14" s="46"/>
      <c r="H14" s="46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46"/>
      <c r="V14" s="46"/>
      <c r="W14" s="46"/>
      <c r="X14" s="46"/>
    </row>
    <row r="15" ht="15.75" customHeight="1">
      <c r="A15" s="45"/>
      <c r="B15" s="46"/>
      <c r="C15" s="46"/>
      <c r="D15" s="46"/>
      <c r="E15" s="46"/>
      <c r="F15" s="46"/>
      <c r="G15" s="46"/>
      <c r="H15" s="46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46"/>
      <c r="V15" s="46"/>
      <c r="W15" s="46"/>
      <c r="X15" s="46"/>
    </row>
    <row r="16" ht="15.75" customHeight="1">
      <c r="A16" s="45"/>
      <c r="B16" s="46"/>
      <c r="C16" s="46"/>
      <c r="D16" s="46"/>
      <c r="E16" s="46"/>
      <c r="F16" s="46"/>
      <c r="G16" s="46"/>
      <c r="H16" s="46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46"/>
      <c r="V16" s="46"/>
      <c r="W16" s="46"/>
      <c r="X16" s="46"/>
    </row>
    <row r="17" ht="15.75" customHeight="1">
      <c r="A17" s="45"/>
      <c r="B17" s="46"/>
      <c r="C17" s="46"/>
      <c r="D17" s="46"/>
      <c r="E17" s="46"/>
      <c r="F17" s="46"/>
      <c r="G17" s="46"/>
      <c r="H17" s="46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6"/>
      <c r="V17" s="46"/>
      <c r="W17" s="46"/>
      <c r="X17" s="46"/>
    </row>
    <row r="18" ht="15.75" customHeight="1">
      <c r="A18" s="45"/>
      <c r="B18" s="46"/>
      <c r="C18" s="46"/>
      <c r="D18" s="46"/>
      <c r="E18" s="46"/>
      <c r="F18" s="46"/>
      <c r="G18" s="46"/>
      <c r="H18" s="46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46"/>
      <c r="V18" s="46"/>
      <c r="W18" s="46"/>
      <c r="X18" s="46"/>
    </row>
  </sheetData>
  <conditionalFormatting sqref="C2">
    <cfRule type="cellIs" dxfId="0" priority="1" operator="greaterThan">
      <formula>0</formula>
    </cfRule>
  </conditionalFormatting>
  <conditionalFormatting sqref="C2">
    <cfRule type="cellIs" dxfId="1" priority="2" operator="lessThan">
      <formula>0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3.57"/>
    <col customWidth="1" min="2" max="2" width="44.0"/>
    <col customWidth="1" min="3" max="3" width="51.14"/>
    <col customWidth="1" min="4" max="4" width="43.86"/>
    <col customWidth="1" min="5" max="5" width="58.14"/>
    <col customWidth="1" min="6" max="6" width="23.0"/>
    <col customWidth="1" min="9" max="9" width="37.43"/>
    <col customWidth="1" min="10" max="10" width="43.71"/>
  </cols>
  <sheetData>
    <row r="1">
      <c r="A1" s="54" t="s">
        <v>42</v>
      </c>
      <c r="B1" s="55" t="s">
        <v>43</v>
      </c>
      <c r="C1" s="55" t="s">
        <v>44</v>
      </c>
      <c r="D1" s="55" t="s">
        <v>45</v>
      </c>
      <c r="E1" s="55" t="s">
        <v>46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>
      <c r="A2" s="57"/>
      <c r="B2" s="58"/>
      <c r="C2" s="58"/>
      <c r="D2" s="58"/>
      <c r="E2" s="58"/>
    </row>
    <row r="3">
      <c r="A3" s="57"/>
      <c r="B3" s="58"/>
      <c r="C3" s="58"/>
      <c r="D3" s="58"/>
      <c r="E3" s="58"/>
    </row>
    <row r="4">
      <c r="A4" s="57"/>
      <c r="B4" s="59"/>
      <c r="C4" s="58"/>
      <c r="D4" s="58"/>
      <c r="E4" s="58"/>
    </row>
    <row r="5">
      <c r="A5" s="57"/>
      <c r="B5" s="58"/>
      <c r="C5" s="58"/>
      <c r="D5" s="58"/>
      <c r="E5" s="58"/>
    </row>
    <row r="6">
      <c r="A6" s="57"/>
      <c r="B6" s="58"/>
      <c r="C6" s="58"/>
      <c r="D6" s="58"/>
      <c r="E6" s="58"/>
    </row>
    <row r="7">
      <c r="A7" s="57"/>
      <c r="B7" s="58"/>
      <c r="C7" s="58"/>
      <c r="D7" s="58"/>
      <c r="E7" s="58"/>
    </row>
    <row r="8">
      <c r="A8" s="57"/>
      <c r="B8" s="58"/>
      <c r="C8" s="58"/>
      <c r="D8" s="58"/>
      <c r="E8" s="58"/>
    </row>
    <row r="9">
      <c r="A9" s="57"/>
      <c r="B9" s="58"/>
      <c r="C9" s="58"/>
      <c r="D9" s="58"/>
      <c r="E9" s="58"/>
    </row>
    <row r="10">
      <c r="A10" s="57"/>
      <c r="B10" s="58"/>
      <c r="C10" s="58"/>
      <c r="D10" s="58"/>
      <c r="E10" s="58"/>
    </row>
    <row r="11">
      <c r="A11" s="57"/>
      <c r="B11" s="58"/>
      <c r="C11" s="58"/>
      <c r="D11" s="58"/>
      <c r="E11" s="58"/>
    </row>
    <row r="12">
      <c r="A12" s="57"/>
      <c r="B12" s="58"/>
      <c r="C12" s="58"/>
      <c r="D12" s="58"/>
      <c r="E12" s="58"/>
    </row>
    <row r="13">
      <c r="A13" s="57"/>
      <c r="B13" s="58"/>
      <c r="C13" s="58"/>
      <c r="D13" s="58"/>
      <c r="E13" s="58"/>
    </row>
    <row r="14">
      <c r="A14" s="57"/>
      <c r="B14" s="58"/>
      <c r="C14" s="58"/>
      <c r="D14" s="58"/>
      <c r="E14" s="58"/>
    </row>
    <row r="15">
      <c r="A15" s="57"/>
      <c r="B15" s="58"/>
      <c r="C15" s="58"/>
      <c r="D15" s="58"/>
      <c r="E15" s="58"/>
    </row>
    <row r="16">
      <c r="A16" s="57"/>
      <c r="B16" s="58"/>
      <c r="C16" s="58"/>
      <c r="D16" s="58"/>
      <c r="E16" s="58"/>
    </row>
    <row r="17">
      <c r="A17" s="57"/>
      <c r="B17" s="58"/>
      <c r="C17" s="58"/>
      <c r="D17" s="58"/>
      <c r="E17" s="58"/>
    </row>
    <row r="18">
      <c r="A18" s="57"/>
      <c r="B18" s="58"/>
      <c r="C18" s="58"/>
      <c r="D18" s="58"/>
      <c r="E18" s="58"/>
    </row>
    <row r="19">
      <c r="A19" s="57"/>
      <c r="B19" s="58"/>
      <c r="C19" s="58"/>
      <c r="D19" s="58"/>
      <c r="E19" s="58"/>
    </row>
    <row r="20">
      <c r="A20" s="57"/>
      <c r="B20" s="58"/>
      <c r="C20" s="58"/>
      <c r="D20" s="58"/>
      <c r="E20" s="58"/>
    </row>
    <row r="21">
      <c r="A21" s="57"/>
      <c r="B21" s="58"/>
      <c r="C21" s="58"/>
      <c r="D21" s="58"/>
      <c r="E21" s="58"/>
    </row>
    <row r="22">
      <c r="A22" s="57"/>
      <c r="B22" s="58"/>
      <c r="C22" s="58"/>
      <c r="D22" s="58"/>
      <c r="E22" s="58"/>
    </row>
    <row r="23">
      <c r="A23" s="57"/>
      <c r="B23" s="58"/>
      <c r="C23" s="58"/>
      <c r="D23" s="58"/>
      <c r="E23" s="58"/>
    </row>
    <row r="24">
      <c r="A24" s="57"/>
      <c r="B24" s="58"/>
      <c r="C24" s="58"/>
      <c r="D24" s="58"/>
      <c r="E24" s="58"/>
    </row>
    <row r="25">
      <c r="A25" s="57"/>
      <c r="B25" s="58"/>
      <c r="C25" s="58"/>
      <c r="D25" s="58"/>
      <c r="E25" s="58"/>
    </row>
    <row r="26">
      <c r="A26" s="57"/>
      <c r="B26" s="58"/>
      <c r="C26" s="58"/>
      <c r="D26" s="58"/>
      <c r="E26" s="58"/>
    </row>
    <row r="27">
      <c r="A27" s="57"/>
      <c r="B27" s="58"/>
      <c r="C27" s="58"/>
      <c r="D27" s="58"/>
      <c r="E27" s="58"/>
    </row>
    <row r="28">
      <c r="A28" s="57"/>
      <c r="B28" s="58"/>
      <c r="C28" s="58"/>
      <c r="D28" s="58"/>
      <c r="E28" s="58"/>
    </row>
    <row r="29">
      <c r="A29" s="57"/>
      <c r="B29" s="58"/>
      <c r="C29" s="58"/>
      <c r="D29" s="58"/>
      <c r="E29" s="58"/>
    </row>
    <row r="30">
      <c r="A30" s="57"/>
      <c r="B30" s="58"/>
      <c r="C30" s="58"/>
      <c r="D30" s="58"/>
      <c r="E30" s="58"/>
    </row>
    <row r="31">
      <c r="A31" s="57"/>
      <c r="B31" s="58"/>
      <c r="C31" s="58"/>
      <c r="D31" s="58"/>
      <c r="E31" s="58"/>
    </row>
    <row r="32">
      <c r="A32" s="57"/>
      <c r="B32" s="58"/>
      <c r="C32" s="58"/>
      <c r="D32" s="58"/>
      <c r="E32" s="58"/>
    </row>
    <row r="33">
      <c r="A33" s="57"/>
      <c r="B33" s="58"/>
      <c r="C33" s="58"/>
      <c r="D33" s="58"/>
      <c r="E33" s="58"/>
    </row>
    <row r="34">
      <c r="A34" s="57"/>
      <c r="B34" s="58"/>
      <c r="C34" s="58"/>
      <c r="D34" s="58"/>
      <c r="E34" s="58"/>
    </row>
    <row r="35">
      <c r="A35" s="57"/>
      <c r="B35" s="58"/>
      <c r="C35" s="58"/>
      <c r="D35" s="58"/>
      <c r="E35" s="58"/>
    </row>
    <row r="36">
      <c r="A36" s="57"/>
      <c r="B36" s="58"/>
      <c r="C36" s="58"/>
      <c r="D36" s="58"/>
      <c r="E36" s="58"/>
    </row>
    <row r="37">
      <c r="A37" s="57"/>
      <c r="B37" s="58"/>
      <c r="C37" s="58"/>
      <c r="D37" s="58"/>
      <c r="E37" s="58"/>
    </row>
    <row r="38">
      <c r="A38" s="57"/>
      <c r="B38" s="58"/>
      <c r="C38" s="58"/>
      <c r="D38" s="58"/>
      <c r="E38" s="58"/>
    </row>
    <row r="39">
      <c r="A39" s="57"/>
      <c r="B39" s="58"/>
      <c r="C39" s="58"/>
      <c r="D39" s="58"/>
      <c r="E39" s="58"/>
    </row>
    <row r="40">
      <c r="A40" s="57"/>
      <c r="B40" s="58"/>
      <c r="C40" s="58"/>
      <c r="D40" s="58"/>
      <c r="E40" s="58"/>
    </row>
    <row r="41">
      <c r="A41" s="57"/>
      <c r="B41" s="58"/>
      <c r="C41" s="58"/>
      <c r="D41" s="58"/>
      <c r="E41" s="58"/>
    </row>
    <row r="42">
      <c r="A42" s="57"/>
      <c r="B42" s="58"/>
      <c r="C42" s="58"/>
      <c r="D42" s="58"/>
      <c r="E42" s="58"/>
    </row>
    <row r="43">
      <c r="A43" s="57"/>
      <c r="B43" s="58"/>
      <c r="C43" s="58"/>
      <c r="D43" s="58"/>
      <c r="E43" s="58"/>
    </row>
    <row r="44">
      <c r="A44" s="57"/>
      <c r="B44" s="58"/>
      <c r="C44" s="58"/>
      <c r="D44" s="58"/>
      <c r="E44" s="58"/>
    </row>
    <row r="45">
      <c r="A45" s="57"/>
      <c r="B45" s="58"/>
      <c r="C45" s="58"/>
      <c r="D45" s="58"/>
      <c r="E45" s="58"/>
    </row>
    <row r="46">
      <c r="A46" s="57"/>
      <c r="B46" s="58"/>
      <c r="C46" s="58"/>
      <c r="D46" s="58"/>
      <c r="E46" s="58"/>
    </row>
    <row r="47">
      <c r="A47" s="57"/>
      <c r="B47" s="58"/>
      <c r="C47" s="58"/>
      <c r="D47" s="58"/>
      <c r="E47" s="58"/>
    </row>
    <row r="48">
      <c r="A48" s="57"/>
      <c r="B48" s="58"/>
      <c r="C48" s="58"/>
      <c r="D48" s="58"/>
      <c r="E48" s="58"/>
    </row>
    <row r="49">
      <c r="A49" s="57"/>
      <c r="B49" s="58"/>
      <c r="C49" s="58"/>
      <c r="D49" s="58"/>
      <c r="E49" s="58"/>
    </row>
    <row r="50">
      <c r="A50" s="57"/>
      <c r="B50" s="58"/>
      <c r="C50" s="58"/>
      <c r="D50" s="58"/>
      <c r="E50" s="58"/>
    </row>
    <row r="51">
      <c r="A51" s="60"/>
      <c r="B51" s="61"/>
      <c r="C51" s="61"/>
      <c r="D51" s="61"/>
      <c r="E51" s="61"/>
    </row>
    <row r="52">
      <c r="A52" s="60"/>
      <c r="B52" s="61"/>
      <c r="C52" s="61"/>
      <c r="D52" s="61"/>
      <c r="E52" s="61"/>
    </row>
    <row r="53">
      <c r="A53" s="60"/>
      <c r="B53" s="61"/>
      <c r="C53" s="61"/>
      <c r="D53" s="61"/>
      <c r="E53" s="61"/>
    </row>
    <row r="54">
      <c r="A54" s="60"/>
      <c r="B54" s="61"/>
      <c r="C54" s="61"/>
      <c r="D54" s="61"/>
      <c r="E54" s="61"/>
    </row>
    <row r="55">
      <c r="A55" s="60"/>
      <c r="B55" s="61"/>
      <c r="C55" s="61"/>
      <c r="D55" s="61"/>
      <c r="E55" s="61"/>
    </row>
    <row r="56">
      <c r="A56" s="60"/>
      <c r="B56" s="61"/>
      <c r="C56" s="61"/>
      <c r="D56" s="61"/>
      <c r="E56" s="61"/>
    </row>
    <row r="57">
      <c r="A57" s="60"/>
      <c r="B57" s="61"/>
      <c r="C57" s="61"/>
      <c r="D57" s="61"/>
      <c r="E57" s="61"/>
    </row>
    <row r="58">
      <c r="A58" s="60"/>
      <c r="B58" s="61"/>
      <c r="C58" s="61"/>
      <c r="D58" s="61"/>
      <c r="E58" s="61"/>
    </row>
    <row r="59">
      <c r="A59" s="60"/>
      <c r="B59" s="61"/>
      <c r="C59" s="61"/>
      <c r="D59" s="61"/>
      <c r="E59" s="61"/>
    </row>
    <row r="60">
      <c r="A60" s="60"/>
      <c r="B60" s="61"/>
      <c r="C60" s="61"/>
      <c r="D60" s="61"/>
      <c r="E60" s="61"/>
    </row>
    <row r="61">
      <c r="A61" s="60"/>
      <c r="B61" s="61"/>
      <c r="C61" s="61"/>
      <c r="D61" s="61"/>
      <c r="E61" s="61"/>
    </row>
    <row r="62">
      <c r="A62" s="60"/>
      <c r="B62" s="61"/>
      <c r="C62" s="61"/>
      <c r="D62" s="61"/>
      <c r="E62" s="61"/>
    </row>
    <row r="63">
      <c r="A63" s="60"/>
      <c r="B63" s="61"/>
      <c r="C63" s="61"/>
      <c r="D63" s="61"/>
      <c r="E63" s="61"/>
    </row>
    <row r="64">
      <c r="A64" s="60"/>
      <c r="B64" s="61"/>
      <c r="C64" s="61"/>
      <c r="D64" s="61"/>
      <c r="E64" s="61"/>
    </row>
    <row r="65">
      <c r="A65" s="60"/>
      <c r="B65" s="61"/>
      <c r="C65" s="61"/>
      <c r="D65" s="61"/>
      <c r="E65" s="61"/>
    </row>
    <row r="66">
      <c r="A66" s="60"/>
      <c r="B66" s="61"/>
      <c r="C66" s="61"/>
      <c r="D66" s="61"/>
      <c r="E66" s="61"/>
    </row>
    <row r="67">
      <c r="A67" s="60"/>
      <c r="B67" s="61"/>
      <c r="C67" s="61"/>
      <c r="D67" s="61"/>
      <c r="E67" s="61"/>
    </row>
    <row r="68">
      <c r="A68" s="60"/>
      <c r="B68" s="61"/>
      <c r="C68" s="61"/>
      <c r="D68" s="61"/>
      <c r="E68" s="61"/>
    </row>
    <row r="69">
      <c r="A69" s="60"/>
      <c r="B69" s="61"/>
      <c r="C69" s="61"/>
      <c r="D69" s="61"/>
      <c r="E69" s="61"/>
    </row>
    <row r="70">
      <c r="A70" s="60"/>
      <c r="B70" s="61"/>
      <c r="C70" s="61"/>
      <c r="D70" s="61"/>
      <c r="E70" s="61"/>
    </row>
    <row r="71">
      <c r="A71" s="60"/>
      <c r="B71" s="61"/>
      <c r="C71" s="61"/>
      <c r="D71" s="61"/>
      <c r="E71" s="61"/>
    </row>
    <row r="72">
      <c r="A72" s="60"/>
      <c r="B72" s="61"/>
      <c r="C72" s="61"/>
      <c r="D72" s="61"/>
      <c r="E72" s="61"/>
    </row>
    <row r="73">
      <c r="A73" s="60"/>
      <c r="B73" s="61"/>
      <c r="C73" s="61"/>
      <c r="D73" s="61"/>
      <c r="E73" s="61"/>
    </row>
    <row r="74">
      <c r="A74" s="60"/>
      <c r="B74" s="61"/>
      <c r="C74" s="61"/>
      <c r="D74" s="61"/>
      <c r="E74" s="61"/>
    </row>
    <row r="75">
      <c r="A75" s="60"/>
      <c r="B75" s="61"/>
      <c r="C75" s="61"/>
      <c r="D75" s="61"/>
      <c r="E75" s="61"/>
    </row>
    <row r="76">
      <c r="A76" s="60"/>
      <c r="B76" s="61"/>
      <c r="C76" s="61"/>
      <c r="D76" s="61"/>
      <c r="E76" s="61"/>
    </row>
    <row r="77">
      <c r="A77" s="60"/>
      <c r="B77" s="61"/>
      <c r="C77" s="61"/>
      <c r="D77" s="61"/>
      <c r="E77" s="61"/>
    </row>
    <row r="78">
      <c r="A78" s="60"/>
      <c r="B78" s="61"/>
      <c r="C78" s="61"/>
      <c r="D78" s="61"/>
      <c r="E78" s="61"/>
    </row>
    <row r="79">
      <c r="A79" s="60"/>
      <c r="B79" s="61"/>
      <c r="C79" s="61"/>
      <c r="D79" s="61"/>
      <c r="E79" s="61"/>
    </row>
    <row r="80">
      <c r="A80" s="60"/>
      <c r="B80" s="61"/>
      <c r="C80" s="61"/>
      <c r="D80" s="61"/>
      <c r="E80" s="61"/>
    </row>
    <row r="81">
      <c r="A81" s="60"/>
      <c r="B81" s="61"/>
      <c r="C81" s="61"/>
      <c r="D81" s="61"/>
      <c r="E81" s="61"/>
    </row>
    <row r="82">
      <c r="A82" s="60"/>
      <c r="B82" s="61"/>
      <c r="C82" s="61"/>
      <c r="D82" s="61"/>
      <c r="E82" s="61"/>
    </row>
    <row r="83">
      <c r="A83" s="60"/>
      <c r="B83" s="61"/>
      <c r="C83" s="61"/>
      <c r="D83" s="61"/>
      <c r="E83" s="61"/>
    </row>
    <row r="84">
      <c r="A84" s="60"/>
      <c r="B84" s="61"/>
      <c r="C84" s="61"/>
      <c r="D84" s="61"/>
      <c r="E84" s="61"/>
    </row>
    <row r="85">
      <c r="A85" s="60"/>
      <c r="B85" s="61"/>
      <c r="C85" s="61"/>
      <c r="D85" s="61"/>
      <c r="E85" s="61"/>
    </row>
    <row r="86">
      <c r="A86" s="60"/>
      <c r="B86" s="61"/>
      <c r="C86" s="61"/>
      <c r="D86" s="61"/>
      <c r="E86" s="61"/>
    </row>
    <row r="87">
      <c r="A87" s="60"/>
      <c r="B87" s="61"/>
      <c r="C87" s="61"/>
      <c r="D87" s="61"/>
      <c r="E87" s="61"/>
    </row>
    <row r="88">
      <c r="A88" s="60"/>
      <c r="B88" s="61"/>
      <c r="C88" s="61"/>
      <c r="D88" s="61"/>
      <c r="E88" s="61"/>
    </row>
    <row r="89">
      <c r="A89" s="60"/>
      <c r="B89" s="61"/>
      <c r="C89" s="61"/>
      <c r="D89" s="61"/>
      <c r="E89" s="61"/>
    </row>
    <row r="90">
      <c r="A90" s="60"/>
      <c r="B90" s="61"/>
      <c r="C90" s="61"/>
      <c r="D90" s="61"/>
      <c r="E90" s="61"/>
    </row>
    <row r="91">
      <c r="A91" s="60"/>
      <c r="B91" s="61"/>
      <c r="C91" s="61"/>
      <c r="D91" s="61"/>
      <c r="E91" s="61"/>
    </row>
    <row r="92">
      <c r="A92" s="60"/>
      <c r="B92" s="61"/>
      <c r="C92" s="61"/>
      <c r="D92" s="61"/>
      <c r="E92" s="61"/>
    </row>
    <row r="93">
      <c r="A93" s="60"/>
      <c r="B93" s="61"/>
      <c r="C93" s="61"/>
      <c r="D93" s="61"/>
      <c r="E93" s="61"/>
    </row>
    <row r="94">
      <c r="A94" s="60"/>
      <c r="B94" s="61"/>
      <c r="C94" s="61"/>
      <c r="D94" s="61"/>
      <c r="E94" s="61"/>
    </row>
    <row r="95">
      <c r="A95" s="60"/>
      <c r="B95" s="61"/>
      <c r="C95" s="61"/>
      <c r="D95" s="61"/>
      <c r="E95" s="61"/>
    </row>
    <row r="96">
      <c r="A96" s="60"/>
      <c r="B96" s="61"/>
      <c r="C96" s="61"/>
      <c r="D96" s="61"/>
      <c r="E96" s="61"/>
    </row>
    <row r="97">
      <c r="A97" s="60"/>
      <c r="B97" s="61"/>
      <c r="C97" s="61"/>
      <c r="D97" s="61"/>
      <c r="E97" s="61"/>
    </row>
    <row r="98">
      <c r="A98" s="60"/>
      <c r="B98" s="61"/>
      <c r="C98" s="61"/>
      <c r="D98" s="61"/>
      <c r="E98" s="61"/>
    </row>
    <row r="99">
      <c r="A99" s="60"/>
      <c r="B99" s="61"/>
      <c r="C99" s="61"/>
      <c r="D99" s="61"/>
      <c r="E99" s="61"/>
    </row>
    <row r="100">
      <c r="A100" s="60"/>
      <c r="B100" s="61"/>
      <c r="C100" s="61"/>
      <c r="D100" s="61"/>
      <c r="E100" s="61"/>
    </row>
    <row r="101">
      <c r="A101" s="60"/>
      <c r="B101" s="61"/>
      <c r="C101" s="61"/>
      <c r="D101" s="61"/>
      <c r="E101" s="61"/>
    </row>
    <row r="102">
      <c r="A102" s="60"/>
      <c r="B102" s="61"/>
      <c r="C102" s="61"/>
      <c r="D102" s="61"/>
      <c r="E102" s="61"/>
    </row>
    <row r="103">
      <c r="A103" s="60"/>
      <c r="B103" s="61"/>
      <c r="C103" s="61"/>
      <c r="D103" s="61"/>
      <c r="E103" s="61"/>
    </row>
    <row r="104">
      <c r="A104" s="60"/>
      <c r="B104" s="61"/>
      <c r="C104" s="61"/>
      <c r="D104" s="61"/>
      <c r="E104" s="61"/>
    </row>
    <row r="105">
      <c r="A105" s="60"/>
      <c r="B105" s="61"/>
      <c r="C105" s="61"/>
      <c r="D105" s="61"/>
      <c r="E105" s="61"/>
    </row>
    <row r="106">
      <c r="A106" s="60"/>
      <c r="B106" s="61"/>
      <c r="C106" s="61"/>
      <c r="D106" s="61"/>
      <c r="E106" s="61"/>
    </row>
    <row r="107">
      <c r="A107" s="60"/>
      <c r="B107" s="61"/>
      <c r="C107" s="61"/>
      <c r="D107" s="61"/>
      <c r="E107" s="61"/>
    </row>
    <row r="108">
      <c r="A108" s="60"/>
      <c r="B108" s="61"/>
      <c r="C108" s="61"/>
      <c r="D108" s="61"/>
      <c r="E108" s="61"/>
    </row>
    <row r="109">
      <c r="A109" s="60"/>
      <c r="B109" s="61"/>
      <c r="C109" s="61"/>
      <c r="D109" s="61"/>
      <c r="E109" s="61"/>
    </row>
    <row r="110">
      <c r="A110" s="60"/>
      <c r="B110" s="61"/>
      <c r="C110" s="61"/>
      <c r="D110" s="61"/>
      <c r="E110" s="61"/>
    </row>
    <row r="111">
      <c r="A111" s="60"/>
      <c r="B111" s="61"/>
      <c r="C111" s="61"/>
      <c r="D111" s="61"/>
      <c r="E111" s="61"/>
    </row>
    <row r="112">
      <c r="A112" s="60"/>
      <c r="B112" s="61"/>
      <c r="C112" s="61"/>
      <c r="D112" s="61"/>
      <c r="E112" s="61"/>
    </row>
    <row r="113">
      <c r="A113" s="60"/>
      <c r="B113" s="61"/>
      <c r="C113" s="61"/>
      <c r="D113" s="61"/>
      <c r="E113" s="61"/>
    </row>
    <row r="114">
      <c r="A114" s="60"/>
      <c r="B114" s="61"/>
      <c r="C114" s="61"/>
      <c r="D114" s="61"/>
      <c r="E114" s="61"/>
    </row>
    <row r="115">
      <c r="A115" s="60"/>
      <c r="B115" s="61"/>
      <c r="C115" s="61"/>
      <c r="D115" s="61"/>
      <c r="E115" s="61"/>
    </row>
    <row r="116">
      <c r="A116" s="60"/>
      <c r="B116" s="61"/>
      <c r="C116" s="61"/>
      <c r="D116" s="61"/>
      <c r="E116" s="61"/>
    </row>
    <row r="117">
      <c r="A117" s="60"/>
      <c r="B117" s="61"/>
      <c r="C117" s="61"/>
      <c r="D117" s="61"/>
      <c r="E117" s="61"/>
    </row>
    <row r="118">
      <c r="A118" s="60"/>
      <c r="B118" s="61"/>
      <c r="C118" s="61"/>
      <c r="D118" s="61"/>
      <c r="E118" s="61"/>
    </row>
    <row r="119">
      <c r="A119" s="60"/>
      <c r="B119" s="61"/>
      <c r="C119" s="61"/>
      <c r="D119" s="61"/>
      <c r="E119" s="61"/>
    </row>
    <row r="120">
      <c r="A120" s="60"/>
      <c r="B120" s="61"/>
      <c r="C120" s="61"/>
      <c r="D120" s="61"/>
      <c r="E120" s="61"/>
    </row>
    <row r="121">
      <c r="A121" s="60"/>
      <c r="B121" s="61"/>
      <c r="C121" s="61"/>
      <c r="D121" s="61"/>
      <c r="E121" s="61"/>
    </row>
    <row r="122">
      <c r="A122" s="60"/>
      <c r="B122" s="61"/>
      <c r="C122" s="61"/>
      <c r="D122" s="61"/>
      <c r="E122" s="61"/>
    </row>
    <row r="123">
      <c r="A123" s="60"/>
      <c r="B123" s="61"/>
      <c r="C123" s="61"/>
      <c r="D123" s="61"/>
      <c r="E123" s="61"/>
    </row>
    <row r="124">
      <c r="A124" s="60"/>
      <c r="B124" s="61"/>
      <c r="C124" s="61"/>
      <c r="D124" s="61"/>
      <c r="E124" s="61"/>
    </row>
    <row r="125">
      <c r="A125" s="60"/>
      <c r="B125" s="61"/>
      <c r="C125" s="61"/>
      <c r="D125" s="61"/>
      <c r="E125" s="61"/>
    </row>
    <row r="126">
      <c r="A126" s="60"/>
      <c r="B126" s="61"/>
      <c r="C126" s="61"/>
      <c r="D126" s="61"/>
      <c r="E126" s="61"/>
    </row>
    <row r="127">
      <c r="A127" s="60"/>
      <c r="B127" s="61"/>
      <c r="C127" s="61"/>
      <c r="D127" s="61"/>
      <c r="E127" s="61"/>
    </row>
    <row r="128">
      <c r="A128" s="60"/>
      <c r="B128" s="61"/>
      <c r="C128" s="61"/>
      <c r="D128" s="61"/>
      <c r="E128" s="61"/>
    </row>
    <row r="129">
      <c r="A129" s="60"/>
      <c r="B129" s="61"/>
      <c r="C129" s="61"/>
      <c r="D129" s="61"/>
      <c r="E129" s="61"/>
    </row>
    <row r="130">
      <c r="A130" s="60"/>
      <c r="B130" s="61"/>
      <c r="C130" s="61"/>
      <c r="D130" s="61"/>
      <c r="E130" s="61"/>
    </row>
    <row r="131">
      <c r="A131" s="60"/>
      <c r="B131" s="61"/>
      <c r="C131" s="61"/>
      <c r="D131" s="61"/>
      <c r="E131" s="61"/>
    </row>
    <row r="132">
      <c r="A132" s="60"/>
      <c r="B132" s="61"/>
      <c r="C132" s="61"/>
      <c r="D132" s="61"/>
      <c r="E132" s="61"/>
    </row>
    <row r="133">
      <c r="A133" s="60"/>
      <c r="B133" s="61"/>
      <c r="C133" s="61"/>
      <c r="D133" s="61"/>
      <c r="E133" s="61"/>
    </row>
    <row r="134">
      <c r="A134" s="60"/>
      <c r="B134" s="61"/>
      <c r="C134" s="61"/>
      <c r="D134" s="61"/>
      <c r="E134" s="61"/>
    </row>
    <row r="135">
      <c r="A135" s="60"/>
      <c r="B135" s="61"/>
      <c r="C135" s="61"/>
      <c r="D135" s="61"/>
      <c r="E135" s="61"/>
    </row>
    <row r="136">
      <c r="A136" s="60"/>
      <c r="B136" s="61"/>
      <c r="C136" s="61"/>
      <c r="D136" s="61"/>
      <c r="E136" s="61"/>
    </row>
    <row r="137">
      <c r="A137" s="60"/>
      <c r="B137" s="61"/>
      <c r="C137" s="61"/>
      <c r="D137" s="61"/>
      <c r="E137" s="61"/>
    </row>
    <row r="138">
      <c r="A138" s="60"/>
      <c r="B138" s="61"/>
      <c r="C138" s="61"/>
      <c r="D138" s="61"/>
      <c r="E138" s="61"/>
    </row>
    <row r="139">
      <c r="A139" s="60"/>
      <c r="B139" s="61"/>
      <c r="C139" s="61"/>
      <c r="D139" s="61"/>
      <c r="E139" s="61"/>
    </row>
    <row r="140">
      <c r="A140" s="60"/>
      <c r="B140" s="61"/>
      <c r="C140" s="61"/>
      <c r="D140" s="61"/>
      <c r="E140" s="61"/>
    </row>
    <row r="141">
      <c r="A141" s="60"/>
      <c r="B141" s="61"/>
      <c r="C141" s="61"/>
      <c r="D141" s="61"/>
      <c r="E141" s="61"/>
    </row>
    <row r="142">
      <c r="A142" s="60"/>
      <c r="B142" s="61"/>
      <c r="C142" s="61"/>
      <c r="D142" s="61"/>
      <c r="E142" s="61"/>
    </row>
    <row r="143">
      <c r="A143" s="60"/>
      <c r="B143" s="61"/>
      <c r="C143" s="61"/>
      <c r="D143" s="61"/>
      <c r="E143" s="61"/>
    </row>
    <row r="144">
      <c r="A144" s="60"/>
      <c r="B144" s="61"/>
      <c r="C144" s="61"/>
      <c r="D144" s="61"/>
      <c r="E144" s="61"/>
    </row>
    <row r="145">
      <c r="A145" s="60"/>
      <c r="B145" s="61"/>
      <c r="C145" s="61"/>
      <c r="D145" s="61"/>
      <c r="E145" s="61"/>
    </row>
    <row r="146">
      <c r="A146" s="60"/>
      <c r="B146" s="61"/>
      <c r="C146" s="61"/>
      <c r="D146" s="61"/>
      <c r="E146" s="61"/>
    </row>
    <row r="147">
      <c r="A147" s="60"/>
      <c r="B147" s="61"/>
      <c r="C147" s="61"/>
      <c r="D147" s="61"/>
      <c r="E147" s="61"/>
    </row>
    <row r="148">
      <c r="A148" s="60"/>
      <c r="B148" s="61"/>
      <c r="C148" s="61"/>
      <c r="D148" s="61"/>
      <c r="E148" s="61"/>
    </row>
    <row r="149">
      <c r="A149" s="60"/>
      <c r="B149" s="61"/>
      <c r="C149" s="61"/>
      <c r="D149" s="61"/>
      <c r="E149" s="61"/>
    </row>
    <row r="150">
      <c r="A150" s="60"/>
      <c r="B150" s="61"/>
      <c r="C150" s="61"/>
      <c r="D150" s="61"/>
      <c r="E150" s="61"/>
    </row>
    <row r="151">
      <c r="A151" s="60"/>
      <c r="B151" s="61"/>
      <c r="C151" s="61"/>
      <c r="D151" s="61"/>
      <c r="E151" s="61"/>
    </row>
    <row r="152">
      <c r="A152" s="60"/>
      <c r="B152" s="61"/>
      <c r="C152" s="61"/>
      <c r="D152" s="61"/>
      <c r="E152" s="61"/>
    </row>
    <row r="153">
      <c r="A153" s="60"/>
      <c r="B153" s="61"/>
      <c r="C153" s="61"/>
      <c r="D153" s="61"/>
      <c r="E153" s="61"/>
    </row>
    <row r="154">
      <c r="A154" s="60"/>
      <c r="B154" s="61"/>
      <c r="C154" s="61"/>
      <c r="D154" s="61"/>
      <c r="E154" s="61"/>
    </row>
    <row r="155">
      <c r="A155" s="60"/>
      <c r="B155" s="61"/>
      <c r="C155" s="61"/>
      <c r="D155" s="61"/>
      <c r="E155" s="61"/>
    </row>
    <row r="156">
      <c r="A156" s="60"/>
      <c r="B156" s="61"/>
      <c r="C156" s="61"/>
      <c r="D156" s="61"/>
      <c r="E156" s="61"/>
    </row>
    <row r="157">
      <c r="A157" s="60"/>
      <c r="B157" s="61"/>
      <c r="C157" s="61"/>
      <c r="D157" s="61"/>
      <c r="E157" s="61"/>
    </row>
    <row r="158">
      <c r="A158" s="60"/>
      <c r="B158" s="61"/>
      <c r="C158" s="61"/>
      <c r="D158" s="61"/>
      <c r="E158" s="61"/>
    </row>
    <row r="159">
      <c r="A159" s="60"/>
      <c r="B159" s="61"/>
      <c r="C159" s="61"/>
      <c r="D159" s="61"/>
      <c r="E159" s="61"/>
    </row>
    <row r="160">
      <c r="A160" s="60"/>
      <c r="B160" s="61"/>
      <c r="C160" s="61"/>
      <c r="D160" s="61"/>
      <c r="E160" s="61"/>
    </row>
    <row r="161">
      <c r="A161" s="60"/>
      <c r="B161" s="61"/>
      <c r="C161" s="61"/>
      <c r="D161" s="61"/>
      <c r="E161" s="61"/>
    </row>
    <row r="162">
      <c r="A162" s="60"/>
      <c r="B162" s="61"/>
      <c r="C162" s="61"/>
      <c r="D162" s="61"/>
      <c r="E162" s="61"/>
    </row>
    <row r="163">
      <c r="A163" s="60"/>
      <c r="B163" s="61"/>
      <c r="C163" s="61"/>
      <c r="D163" s="61"/>
      <c r="E163" s="61"/>
    </row>
    <row r="164">
      <c r="A164" s="60"/>
      <c r="B164" s="61"/>
      <c r="C164" s="61"/>
      <c r="D164" s="61"/>
      <c r="E164" s="61"/>
    </row>
    <row r="165">
      <c r="A165" s="60"/>
      <c r="B165" s="61"/>
      <c r="C165" s="61"/>
      <c r="D165" s="61"/>
      <c r="E165" s="61"/>
    </row>
    <row r="166">
      <c r="A166" s="60"/>
      <c r="B166" s="61"/>
      <c r="C166" s="61"/>
      <c r="D166" s="61"/>
      <c r="E166" s="61"/>
    </row>
    <row r="167">
      <c r="A167" s="60"/>
      <c r="B167" s="61"/>
      <c r="C167" s="61"/>
      <c r="D167" s="61"/>
      <c r="E167" s="61"/>
    </row>
    <row r="168">
      <c r="A168" s="60"/>
      <c r="B168" s="61"/>
      <c r="C168" s="61"/>
      <c r="D168" s="61"/>
      <c r="E168" s="61"/>
    </row>
    <row r="169">
      <c r="A169" s="60"/>
      <c r="B169" s="61"/>
      <c r="C169" s="61"/>
      <c r="D169" s="61"/>
      <c r="E169" s="61"/>
    </row>
    <row r="170">
      <c r="A170" s="60"/>
      <c r="B170" s="61"/>
      <c r="C170" s="61"/>
      <c r="D170" s="61"/>
      <c r="E170" s="61"/>
    </row>
    <row r="171">
      <c r="A171" s="60"/>
      <c r="B171" s="61"/>
      <c r="C171" s="61"/>
      <c r="D171" s="61"/>
      <c r="E171" s="61"/>
    </row>
    <row r="172">
      <c r="A172" s="60"/>
      <c r="B172" s="61"/>
      <c r="C172" s="61"/>
      <c r="D172" s="61"/>
      <c r="E172" s="61"/>
    </row>
    <row r="173">
      <c r="A173" s="60"/>
      <c r="B173" s="61"/>
      <c r="C173" s="61"/>
      <c r="D173" s="61"/>
      <c r="E173" s="61"/>
    </row>
    <row r="174">
      <c r="A174" s="60"/>
      <c r="B174" s="61"/>
      <c r="C174" s="61"/>
      <c r="D174" s="61"/>
      <c r="E174" s="61"/>
    </row>
    <row r="175">
      <c r="A175" s="60"/>
      <c r="B175" s="61"/>
      <c r="C175" s="61"/>
      <c r="D175" s="61"/>
      <c r="E175" s="61"/>
    </row>
    <row r="176">
      <c r="A176" s="60"/>
      <c r="B176" s="61"/>
      <c r="C176" s="61"/>
      <c r="D176" s="61"/>
      <c r="E176" s="61"/>
    </row>
    <row r="177">
      <c r="A177" s="60"/>
      <c r="B177" s="61"/>
      <c r="C177" s="61"/>
      <c r="D177" s="61"/>
      <c r="E177" s="61"/>
    </row>
    <row r="178">
      <c r="A178" s="60"/>
      <c r="B178" s="61"/>
      <c r="C178" s="61"/>
      <c r="D178" s="61"/>
      <c r="E178" s="61"/>
    </row>
    <row r="179">
      <c r="A179" s="60"/>
      <c r="B179" s="61"/>
      <c r="C179" s="61"/>
      <c r="D179" s="61"/>
      <c r="E179" s="61"/>
    </row>
    <row r="180">
      <c r="A180" s="60"/>
      <c r="B180" s="61"/>
      <c r="C180" s="61"/>
      <c r="D180" s="61"/>
      <c r="E180" s="61"/>
    </row>
    <row r="181">
      <c r="A181" s="60"/>
      <c r="B181" s="61"/>
      <c r="C181" s="61"/>
      <c r="D181" s="61"/>
      <c r="E181" s="61"/>
    </row>
    <row r="182">
      <c r="A182" s="60"/>
      <c r="B182" s="61"/>
      <c r="C182" s="61"/>
      <c r="D182" s="61"/>
      <c r="E182" s="61"/>
    </row>
    <row r="183">
      <c r="A183" s="60"/>
      <c r="B183" s="61"/>
      <c r="C183" s="61"/>
      <c r="D183" s="61"/>
      <c r="E183" s="61"/>
    </row>
    <row r="184">
      <c r="A184" s="60"/>
      <c r="B184" s="61"/>
      <c r="C184" s="61"/>
      <c r="D184" s="61"/>
      <c r="E184" s="61"/>
    </row>
    <row r="185">
      <c r="A185" s="60"/>
      <c r="B185" s="61"/>
      <c r="C185" s="61"/>
      <c r="D185" s="61"/>
      <c r="E185" s="61"/>
    </row>
    <row r="186">
      <c r="A186" s="60"/>
      <c r="B186" s="61"/>
      <c r="C186" s="61"/>
      <c r="D186" s="61"/>
      <c r="E186" s="61"/>
    </row>
    <row r="187">
      <c r="A187" s="60"/>
      <c r="B187" s="61"/>
      <c r="C187" s="61"/>
      <c r="D187" s="61"/>
      <c r="E187" s="61"/>
    </row>
    <row r="188">
      <c r="A188" s="60"/>
      <c r="B188" s="61"/>
      <c r="C188" s="61"/>
      <c r="D188" s="61"/>
      <c r="E188" s="61"/>
    </row>
    <row r="189">
      <c r="A189" s="60"/>
      <c r="B189" s="61"/>
      <c r="C189" s="61"/>
      <c r="D189" s="61"/>
      <c r="E189" s="61"/>
    </row>
    <row r="190">
      <c r="A190" s="60"/>
      <c r="B190" s="61"/>
      <c r="C190" s="61"/>
      <c r="D190" s="61"/>
      <c r="E190" s="61"/>
    </row>
    <row r="191">
      <c r="A191" s="60"/>
      <c r="B191" s="61"/>
      <c r="C191" s="61"/>
      <c r="D191" s="61"/>
      <c r="E191" s="61"/>
    </row>
    <row r="192">
      <c r="A192" s="60"/>
      <c r="B192" s="61"/>
      <c r="C192" s="61"/>
      <c r="D192" s="61"/>
      <c r="E192" s="61"/>
    </row>
    <row r="193">
      <c r="A193" s="60"/>
      <c r="B193" s="61"/>
      <c r="C193" s="61"/>
      <c r="D193" s="61"/>
      <c r="E193" s="61"/>
    </row>
    <row r="194">
      <c r="A194" s="60"/>
      <c r="B194" s="61"/>
      <c r="C194" s="61"/>
      <c r="D194" s="61"/>
      <c r="E194" s="61"/>
    </row>
    <row r="195">
      <c r="A195" s="60"/>
      <c r="B195" s="61"/>
      <c r="C195" s="61"/>
      <c r="D195" s="61"/>
      <c r="E195" s="61"/>
    </row>
    <row r="196">
      <c r="A196" s="60"/>
      <c r="B196" s="61"/>
      <c r="C196" s="61"/>
      <c r="D196" s="61"/>
      <c r="E196" s="61"/>
    </row>
    <row r="197">
      <c r="A197" s="60"/>
      <c r="B197" s="61"/>
      <c r="C197" s="61"/>
      <c r="D197" s="61"/>
      <c r="E197" s="61"/>
    </row>
    <row r="198">
      <c r="A198" s="60"/>
      <c r="B198" s="61"/>
      <c r="C198" s="61"/>
      <c r="D198" s="61"/>
      <c r="E198" s="61"/>
    </row>
    <row r="199">
      <c r="A199" s="60"/>
      <c r="B199" s="61"/>
      <c r="C199" s="61"/>
      <c r="D199" s="61"/>
      <c r="E199" s="61"/>
    </row>
    <row r="200">
      <c r="A200" s="60"/>
      <c r="B200" s="61"/>
      <c r="C200" s="61"/>
      <c r="D200" s="61"/>
      <c r="E200" s="61"/>
    </row>
    <row r="201">
      <c r="A201" s="60"/>
      <c r="B201" s="61"/>
      <c r="C201" s="61"/>
      <c r="D201" s="61"/>
      <c r="E201" s="61"/>
    </row>
    <row r="202">
      <c r="A202" s="60"/>
      <c r="B202" s="61"/>
      <c r="C202" s="61"/>
      <c r="D202" s="61"/>
      <c r="E202" s="61"/>
    </row>
    <row r="203">
      <c r="A203" s="60"/>
      <c r="B203" s="61"/>
      <c r="C203" s="61"/>
      <c r="D203" s="61"/>
      <c r="E203" s="61"/>
    </row>
    <row r="204">
      <c r="A204" s="60"/>
      <c r="B204" s="61"/>
      <c r="C204" s="61"/>
      <c r="D204" s="61"/>
      <c r="E204" s="61"/>
    </row>
    <row r="205">
      <c r="A205" s="60"/>
      <c r="B205" s="61"/>
      <c r="C205" s="61"/>
      <c r="D205" s="61"/>
      <c r="E205" s="61"/>
    </row>
    <row r="206">
      <c r="A206" s="60"/>
      <c r="B206" s="61"/>
      <c r="C206" s="61"/>
      <c r="D206" s="61"/>
      <c r="E206" s="61"/>
    </row>
    <row r="207">
      <c r="A207" s="60"/>
      <c r="B207" s="61"/>
      <c r="C207" s="61"/>
      <c r="D207" s="61"/>
      <c r="E207" s="61"/>
    </row>
    <row r="208">
      <c r="A208" s="60"/>
      <c r="B208" s="61"/>
      <c r="C208" s="61"/>
      <c r="D208" s="61"/>
      <c r="E208" s="61"/>
    </row>
    <row r="209">
      <c r="A209" s="60"/>
      <c r="B209" s="61"/>
      <c r="C209" s="61"/>
      <c r="D209" s="61"/>
      <c r="E209" s="61"/>
    </row>
    <row r="210">
      <c r="A210" s="60"/>
      <c r="B210" s="61"/>
      <c r="C210" s="61"/>
      <c r="D210" s="61"/>
      <c r="E210" s="61"/>
    </row>
    <row r="211">
      <c r="A211" s="60"/>
      <c r="B211" s="61"/>
      <c r="C211" s="61"/>
      <c r="D211" s="61"/>
      <c r="E211" s="61"/>
    </row>
    <row r="212">
      <c r="A212" s="60"/>
      <c r="B212" s="61"/>
      <c r="C212" s="61"/>
      <c r="D212" s="61"/>
      <c r="E212" s="61"/>
    </row>
    <row r="213">
      <c r="A213" s="60"/>
      <c r="B213" s="61"/>
      <c r="C213" s="61"/>
      <c r="D213" s="61"/>
      <c r="E213" s="61"/>
    </row>
    <row r="214">
      <c r="A214" s="60"/>
      <c r="B214" s="61"/>
      <c r="C214" s="61"/>
      <c r="D214" s="61"/>
      <c r="E214" s="61"/>
    </row>
    <row r="215">
      <c r="A215" s="60"/>
      <c r="B215" s="61"/>
      <c r="C215" s="61"/>
      <c r="D215" s="61"/>
      <c r="E215" s="61"/>
    </row>
    <row r="216">
      <c r="A216" s="60"/>
      <c r="B216" s="61"/>
      <c r="C216" s="61"/>
      <c r="D216" s="61"/>
      <c r="E216" s="61"/>
    </row>
    <row r="217">
      <c r="A217" s="60"/>
      <c r="B217" s="61"/>
      <c r="C217" s="61"/>
      <c r="D217" s="61"/>
      <c r="E217" s="61"/>
    </row>
    <row r="218">
      <c r="A218" s="60"/>
      <c r="B218" s="61"/>
      <c r="C218" s="61"/>
      <c r="D218" s="61"/>
      <c r="E218" s="61"/>
    </row>
    <row r="219">
      <c r="A219" s="60"/>
      <c r="B219" s="61"/>
      <c r="C219" s="61"/>
      <c r="D219" s="61"/>
      <c r="E219" s="61"/>
    </row>
    <row r="220">
      <c r="A220" s="60"/>
      <c r="B220" s="61"/>
      <c r="C220" s="61"/>
      <c r="D220" s="61"/>
      <c r="E220" s="61"/>
    </row>
    <row r="221">
      <c r="A221" s="60"/>
      <c r="B221" s="61"/>
      <c r="C221" s="61"/>
      <c r="D221" s="61"/>
      <c r="E221" s="61"/>
    </row>
    <row r="222">
      <c r="A222" s="60"/>
      <c r="B222" s="61"/>
      <c r="C222" s="61"/>
      <c r="D222" s="61"/>
      <c r="E222" s="61"/>
    </row>
    <row r="223">
      <c r="A223" s="60"/>
      <c r="B223" s="61"/>
      <c r="C223" s="61"/>
      <c r="D223" s="61"/>
      <c r="E223" s="61"/>
    </row>
    <row r="224">
      <c r="A224" s="60"/>
      <c r="B224" s="61"/>
      <c r="C224" s="61"/>
      <c r="D224" s="61"/>
      <c r="E224" s="61"/>
    </row>
    <row r="225">
      <c r="A225" s="60"/>
      <c r="B225" s="61"/>
      <c r="C225" s="61"/>
      <c r="D225" s="61"/>
      <c r="E225" s="61"/>
    </row>
    <row r="226">
      <c r="A226" s="60"/>
      <c r="B226" s="61"/>
      <c r="C226" s="61"/>
      <c r="D226" s="61"/>
      <c r="E226" s="61"/>
    </row>
    <row r="227">
      <c r="A227" s="60"/>
      <c r="B227" s="61"/>
      <c r="C227" s="61"/>
      <c r="D227" s="61"/>
      <c r="E227" s="61"/>
    </row>
    <row r="228">
      <c r="A228" s="60"/>
      <c r="B228" s="61"/>
      <c r="C228" s="61"/>
      <c r="D228" s="61"/>
      <c r="E228" s="61"/>
    </row>
    <row r="229">
      <c r="A229" s="60"/>
      <c r="B229" s="61"/>
      <c r="C229" s="61"/>
      <c r="D229" s="61"/>
      <c r="E229" s="61"/>
    </row>
    <row r="230">
      <c r="A230" s="60"/>
      <c r="B230" s="61"/>
      <c r="C230" s="61"/>
      <c r="D230" s="61"/>
      <c r="E230" s="61"/>
    </row>
    <row r="231">
      <c r="A231" s="60"/>
      <c r="B231" s="61"/>
      <c r="C231" s="61"/>
      <c r="D231" s="61"/>
      <c r="E231" s="61"/>
    </row>
    <row r="232">
      <c r="A232" s="60"/>
      <c r="B232" s="61"/>
      <c r="C232" s="61"/>
      <c r="D232" s="61"/>
      <c r="E232" s="61"/>
    </row>
    <row r="233">
      <c r="A233" s="60"/>
      <c r="B233" s="61"/>
      <c r="C233" s="61"/>
      <c r="D233" s="61"/>
      <c r="E233" s="61"/>
    </row>
    <row r="234">
      <c r="A234" s="60"/>
      <c r="B234" s="61"/>
      <c r="C234" s="61"/>
      <c r="D234" s="61"/>
      <c r="E234" s="61"/>
    </row>
    <row r="235">
      <c r="A235" s="60"/>
      <c r="B235" s="61"/>
      <c r="C235" s="61"/>
      <c r="D235" s="61"/>
      <c r="E235" s="61"/>
    </row>
    <row r="236">
      <c r="A236" s="60"/>
      <c r="B236" s="61"/>
      <c r="C236" s="61"/>
      <c r="D236" s="61"/>
      <c r="E236" s="61"/>
    </row>
    <row r="237">
      <c r="A237" s="60"/>
      <c r="B237" s="61"/>
      <c r="C237" s="61"/>
      <c r="D237" s="61"/>
      <c r="E237" s="61"/>
    </row>
    <row r="238">
      <c r="A238" s="60"/>
      <c r="B238" s="61"/>
      <c r="C238" s="61"/>
      <c r="D238" s="61"/>
      <c r="E238" s="61"/>
    </row>
    <row r="239">
      <c r="A239" s="60"/>
      <c r="B239" s="61"/>
      <c r="C239" s="61"/>
      <c r="D239" s="61"/>
      <c r="E239" s="61"/>
    </row>
    <row r="240">
      <c r="A240" s="60"/>
      <c r="B240" s="61"/>
      <c r="C240" s="61"/>
      <c r="D240" s="61"/>
      <c r="E240" s="61"/>
    </row>
    <row r="241">
      <c r="A241" s="60"/>
      <c r="B241" s="61"/>
      <c r="C241" s="61"/>
      <c r="D241" s="61"/>
      <c r="E241" s="61"/>
    </row>
    <row r="242">
      <c r="A242" s="60"/>
      <c r="B242" s="61"/>
      <c r="C242" s="61"/>
      <c r="D242" s="61"/>
      <c r="E242" s="61"/>
    </row>
    <row r="243">
      <c r="A243" s="60"/>
      <c r="B243" s="61"/>
      <c r="C243" s="61"/>
      <c r="D243" s="61"/>
      <c r="E243" s="61"/>
    </row>
    <row r="244">
      <c r="A244" s="60"/>
      <c r="B244" s="61"/>
      <c r="C244" s="61"/>
      <c r="D244" s="61"/>
      <c r="E244" s="61"/>
    </row>
    <row r="245">
      <c r="A245" s="60"/>
      <c r="B245" s="61"/>
      <c r="C245" s="61"/>
      <c r="D245" s="61"/>
      <c r="E245" s="61"/>
    </row>
    <row r="246">
      <c r="A246" s="60"/>
      <c r="B246" s="61"/>
      <c r="C246" s="61"/>
      <c r="D246" s="61"/>
      <c r="E246" s="61"/>
    </row>
    <row r="247">
      <c r="A247" s="60"/>
      <c r="B247" s="61"/>
      <c r="C247" s="61"/>
      <c r="D247" s="61"/>
      <c r="E247" s="61"/>
    </row>
    <row r="248">
      <c r="A248" s="60"/>
      <c r="B248" s="61"/>
      <c r="C248" s="61"/>
      <c r="D248" s="61"/>
      <c r="E248" s="61"/>
    </row>
    <row r="249">
      <c r="A249" s="60"/>
      <c r="B249" s="61"/>
      <c r="C249" s="61"/>
      <c r="D249" s="61"/>
      <c r="E249" s="61"/>
    </row>
    <row r="250">
      <c r="A250" s="60"/>
      <c r="B250" s="61"/>
      <c r="C250" s="61"/>
      <c r="D250" s="61"/>
      <c r="E250" s="61"/>
    </row>
    <row r="251">
      <c r="A251" s="60"/>
      <c r="B251" s="61"/>
      <c r="C251" s="61"/>
      <c r="D251" s="61"/>
      <c r="E251" s="61"/>
    </row>
    <row r="252">
      <c r="A252" s="60"/>
      <c r="B252" s="61"/>
      <c r="C252" s="61"/>
      <c r="D252" s="61"/>
      <c r="E252" s="61"/>
    </row>
    <row r="253">
      <c r="A253" s="60"/>
      <c r="B253" s="61"/>
      <c r="C253" s="61"/>
      <c r="D253" s="61"/>
      <c r="E253" s="61"/>
    </row>
    <row r="254">
      <c r="A254" s="60"/>
      <c r="B254" s="61"/>
      <c r="C254" s="61"/>
      <c r="D254" s="61"/>
      <c r="E254" s="61"/>
    </row>
    <row r="255">
      <c r="A255" s="60"/>
      <c r="B255" s="61"/>
      <c r="C255" s="61"/>
      <c r="D255" s="61"/>
      <c r="E255" s="61"/>
    </row>
    <row r="256">
      <c r="A256" s="60"/>
      <c r="B256" s="61"/>
      <c r="C256" s="61"/>
      <c r="D256" s="61"/>
      <c r="E256" s="61"/>
    </row>
    <row r="257">
      <c r="A257" s="60"/>
      <c r="B257" s="61"/>
      <c r="C257" s="61"/>
      <c r="D257" s="61"/>
      <c r="E257" s="61"/>
    </row>
    <row r="258">
      <c r="A258" s="60"/>
      <c r="B258" s="61"/>
      <c r="C258" s="61"/>
      <c r="D258" s="61"/>
      <c r="E258" s="61"/>
    </row>
    <row r="259">
      <c r="A259" s="60"/>
      <c r="B259" s="61"/>
      <c r="C259" s="61"/>
      <c r="D259" s="61"/>
      <c r="E259" s="61"/>
    </row>
    <row r="260">
      <c r="A260" s="60"/>
      <c r="B260" s="61"/>
      <c r="C260" s="61"/>
      <c r="D260" s="61"/>
      <c r="E260" s="61"/>
    </row>
    <row r="261">
      <c r="A261" s="60"/>
      <c r="B261" s="61"/>
      <c r="C261" s="61"/>
      <c r="D261" s="61"/>
      <c r="E261" s="61"/>
    </row>
    <row r="262">
      <c r="A262" s="60"/>
      <c r="B262" s="61"/>
      <c r="C262" s="61"/>
      <c r="D262" s="61"/>
      <c r="E262" s="61"/>
    </row>
    <row r="263">
      <c r="A263" s="60"/>
      <c r="B263" s="61"/>
      <c r="C263" s="61"/>
      <c r="D263" s="61"/>
      <c r="E263" s="61"/>
    </row>
    <row r="264">
      <c r="A264" s="60"/>
      <c r="B264" s="61"/>
      <c r="C264" s="61"/>
      <c r="D264" s="61"/>
      <c r="E264" s="61"/>
    </row>
    <row r="265">
      <c r="A265" s="60"/>
      <c r="B265" s="61"/>
      <c r="C265" s="61"/>
      <c r="D265" s="61"/>
      <c r="E265" s="61"/>
    </row>
    <row r="266">
      <c r="A266" s="60"/>
      <c r="B266" s="61"/>
      <c r="C266" s="61"/>
      <c r="D266" s="61"/>
      <c r="E266" s="61"/>
    </row>
    <row r="267">
      <c r="A267" s="60"/>
      <c r="B267" s="61"/>
      <c r="C267" s="61"/>
      <c r="D267" s="61"/>
      <c r="E267" s="61"/>
    </row>
    <row r="268">
      <c r="A268" s="60"/>
      <c r="B268" s="61"/>
      <c r="C268" s="61"/>
      <c r="D268" s="61"/>
      <c r="E268" s="61"/>
    </row>
    <row r="269">
      <c r="A269" s="60"/>
      <c r="B269" s="61"/>
      <c r="C269" s="61"/>
      <c r="D269" s="61"/>
      <c r="E269" s="61"/>
    </row>
    <row r="270">
      <c r="A270" s="60"/>
      <c r="B270" s="61"/>
      <c r="C270" s="61"/>
      <c r="D270" s="61"/>
      <c r="E270" s="61"/>
    </row>
    <row r="271">
      <c r="A271" s="60"/>
      <c r="B271" s="61"/>
      <c r="C271" s="61"/>
      <c r="D271" s="61"/>
      <c r="E271" s="61"/>
    </row>
    <row r="272">
      <c r="A272" s="60"/>
      <c r="B272" s="61"/>
      <c r="C272" s="61"/>
      <c r="D272" s="61"/>
      <c r="E272" s="61"/>
    </row>
    <row r="273">
      <c r="A273" s="60"/>
      <c r="B273" s="61"/>
      <c r="C273" s="61"/>
      <c r="D273" s="61"/>
      <c r="E273" s="61"/>
    </row>
    <row r="274">
      <c r="A274" s="60"/>
      <c r="B274" s="61"/>
      <c r="C274" s="61"/>
      <c r="D274" s="61"/>
      <c r="E274" s="61"/>
    </row>
    <row r="275">
      <c r="A275" s="60"/>
      <c r="B275" s="61"/>
      <c r="C275" s="61"/>
      <c r="D275" s="61"/>
      <c r="E275" s="61"/>
    </row>
    <row r="276">
      <c r="A276" s="60"/>
      <c r="B276" s="61"/>
      <c r="C276" s="61"/>
      <c r="D276" s="61"/>
      <c r="E276" s="61"/>
    </row>
    <row r="277">
      <c r="A277" s="60"/>
      <c r="B277" s="61"/>
      <c r="C277" s="61"/>
      <c r="D277" s="61"/>
      <c r="E277" s="61"/>
    </row>
    <row r="278">
      <c r="A278" s="60"/>
      <c r="B278" s="61"/>
      <c r="C278" s="61"/>
      <c r="D278" s="61"/>
      <c r="E278" s="61"/>
    </row>
    <row r="279">
      <c r="A279" s="60"/>
      <c r="B279" s="61"/>
      <c r="C279" s="61"/>
      <c r="D279" s="61"/>
      <c r="E279" s="61"/>
    </row>
    <row r="280">
      <c r="A280" s="60"/>
      <c r="B280" s="61"/>
      <c r="C280" s="61"/>
      <c r="D280" s="61"/>
      <c r="E280" s="61"/>
    </row>
    <row r="281">
      <c r="A281" s="60"/>
      <c r="B281" s="61"/>
      <c r="C281" s="61"/>
      <c r="D281" s="61"/>
      <c r="E281" s="61"/>
    </row>
    <row r="282">
      <c r="A282" s="60"/>
      <c r="B282" s="61"/>
      <c r="C282" s="61"/>
      <c r="D282" s="61"/>
      <c r="E282" s="61"/>
    </row>
    <row r="283">
      <c r="A283" s="60"/>
      <c r="B283" s="61"/>
      <c r="C283" s="61"/>
      <c r="D283" s="61"/>
      <c r="E283" s="61"/>
    </row>
    <row r="284">
      <c r="A284" s="60"/>
      <c r="B284" s="61"/>
      <c r="C284" s="61"/>
      <c r="D284" s="61"/>
      <c r="E284" s="61"/>
    </row>
    <row r="285">
      <c r="A285" s="60"/>
      <c r="B285" s="61"/>
      <c r="C285" s="61"/>
      <c r="D285" s="61"/>
      <c r="E285" s="61"/>
    </row>
    <row r="286">
      <c r="A286" s="60"/>
      <c r="B286" s="61"/>
      <c r="C286" s="61"/>
      <c r="D286" s="61"/>
      <c r="E286" s="61"/>
    </row>
    <row r="287">
      <c r="A287" s="60"/>
      <c r="B287" s="61"/>
      <c r="C287" s="61"/>
      <c r="D287" s="61"/>
      <c r="E287" s="61"/>
    </row>
    <row r="288">
      <c r="A288" s="60"/>
      <c r="B288" s="61"/>
      <c r="C288" s="61"/>
      <c r="D288" s="61"/>
      <c r="E288" s="61"/>
    </row>
    <row r="289">
      <c r="A289" s="60"/>
      <c r="B289" s="61"/>
      <c r="C289" s="61"/>
      <c r="D289" s="61"/>
      <c r="E289" s="61"/>
    </row>
    <row r="290">
      <c r="A290" s="60"/>
      <c r="B290" s="61"/>
      <c r="C290" s="61"/>
      <c r="D290" s="61"/>
      <c r="E290" s="61"/>
    </row>
    <row r="291">
      <c r="A291" s="60"/>
      <c r="B291" s="61"/>
      <c r="C291" s="61"/>
      <c r="D291" s="61"/>
      <c r="E291" s="61"/>
    </row>
    <row r="292">
      <c r="A292" s="60"/>
      <c r="B292" s="61"/>
      <c r="C292" s="61"/>
      <c r="D292" s="61"/>
      <c r="E292" s="61"/>
    </row>
    <row r="293">
      <c r="A293" s="60"/>
      <c r="B293" s="61"/>
      <c r="C293" s="61"/>
      <c r="D293" s="61"/>
      <c r="E293" s="61"/>
    </row>
    <row r="294">
      <c r="A294" s="60"/>
      <c r="B294" s="61"/>
      <c r="C294" s="61"/>
      <c r="D294" s="61"/>
      <c r="E294" s="61"/>
    </row>
    <row r="295">
      <c r="A295" s="60"/>
      <c r="B295" s="61"/>
      <c r="C295" s="61"/>
      <c r="D295" s="61"/>
      <c r="E295" s="61"/>
    </row>
    <row r="296">
      <c r="A296" s="60"/>
      <c r="B296" s="61"/>
      <c r="C296" s="61"/>
      <c r="D296" s="61"/>
      <c r="E296" s="61"/>
    </row>
    <row r="297">
      <c r="A297" s="60"/>
      <c r="B297" s="61"/>
      <c r="C297" s="61"/>
      <c r="D297" s="61"/>
      <c r="E297" s="61"/>
    </row>
    <row r="298">
      <c r="A298" s="60"/>
      <c r="B298" s="61"/>
      <c r="C298" s="61"/>
      <c r="D298" s="61"/>
      <c r="E298" s="61"/>
    </row>
    <row r="299">
      <c r="A299" s="60"/>
      <c r="B299" s="61"/>
      <c r="C299" s="61"/>
      <c r="D299" s="61"/>
      <c r="E299" s="61"/>
    </row>
    <row r="300">
      <c r="A300" s="60"/>
      <c r="B300" s="61"/>
      <c r="C300" s="61"/>
      <c r="D300" s="61"/>
      <c r="E300" s="61"/>
    </row>
    <row r="301">
      <c r="A301" s="60"/>
      <c r="B301" s="61"/>
      <c r="C301" s="61"/>
      <c r="D301" s="61"/>
      <c r="E301" s="61"/>
    </row>
    <row r="302">
      <c r="A302" s="60"/>
      <c r="B302" s="61"/>
      <c r="C302" s="61"/>
      <c r="D302" s="61"/>
      <c r="E302" s="61"/>
    </row>
    <row r="303">
      <c r="A303" s="60"/>
      <c r="B303" s="61"/>
      <c r="C303" s="61"/>
      <c r="D303" s="61"/>
      <c r="E303" s="61"/>
    </row>
    <row r="304">
      <c r="A304" s="60"/>
      <c r="B304" s="61"/>
      <c r="C304" s="61"/>
      <c r="D304" s="61"/>
      <c r="E304" s="61"/>
    </row>
    <row r="305">
      <c r="A305" s="60"/>
      <c r="B305" s="61"/>
      <c r="C305" s="61"/>
      <c r="D305" s="61"/>
      <c r="E305" s="61"/>
    </row>
    <row r="306">
      <c r="A306" s="60"/>
      <c r="B306" s="61"/>
      <c r="C306" s="61"/>
      <c r="D306" s="61"/>
      <c r="E306" s="61"/>
    </row>
    <row r="307">
      <c r="A307" s="60"/>
      <c r="B307" s="61"/>
      <c r="C307" s="61"/>
      <c r="D307" s="61"/>
      <c r="E307" s="61"/>
    </row>
    <row r="308">
      <c r="A308" s="60"/>
      <c r="B308" s="61"/>
      <c r="C308" s="61"/>
      <c r="D308" s="61"/>
      <c r="E308" s="61"/>
    </row>
    <row r="309">
      <c r="A309" s="60"/>
      <c r="B309" s="61"/>
      <c r="C309" s="61"/>
      <c r="D309" s="61"/>
      <c r="E309" s="61"/>
    </row>
    <row r="310">
      <c r="A310" s="60"/>
      <c r="B310" s="61"/>
      <c r="C310" s="61"/>
      <c r="D310" s="61"/>
      <c r="E310" s="61"/>
    </row>
    <row r="311">
      <c r="A311" s="60"/>
      <c r="B311" s="61"/>
      <c r="C311" s="61"/>
      <c r="D311" s="61"/>
      <c r="E311" s="61"/>
    </row>
    <row r="312">
      <c r="A312" s="60"/>
      <c r="B312" s="61"/>
      <c r="C312" s="61"/>
      <c r="D312" s="61"/>
      <c r="E312" s="61"/>
    </row>
    <row r="313">
      <c r="A313" s="60"/>
      <c r="B313" s="61"/>
      <c r="C313" s="61"/>
      <c r="D313" s="61"/>
      <c r="E313" s="61"/>
    </row>
    <row r="314">
      <c r="A314" s="60"/>
      <c r="B314" s="61"/>
      <c r="C314" s="61"/>
      <c r="D314" s="61"/>
      <c r="E314" s="61"/>
    </row>
    <row r="315">
      <c r="A315" s="60"/>
      <c r="B315" s="61"/>
      <c r="C315" s="61"/>
      <c r="D315" s="61"/>
      <c r="E315" s="61"/>
    </row>
    <row r="316">
      <c r="A316" s="60"/>
      <c r="B316" s="61"/>
      <c r="C316" s="61"/>
      <c r="D316" s="61"/>
      <c r="E316" s="61"/>
    </row>
    <row r="317">
      <c r="A317" s="60"/>
      <c r="B317" s="61"/>
      <c r="C317" s="61"/>
      <c r="D317" s="61"/>
      <c r="E317" s="61"/>
    </row>
    <row r="318">
      <c r="A318" s="60"/>
      <c r="B318" s="61"/>
      <c r="C318" s="61"/>
      <c r="D318" s="61"/>
      <c r="E318" s="61"/>
    </row>
    <row r="319">
      <c r="A319" s="60"/>
      <c r="B319" s="61"/>
      <c r="C319" s="61"/>
      <c r="D319" s="61"/>
      <c r="E319" s="61"/>
    </row>
    <row r="320">
      <c r="A320" s="60"/>
      <c r="B320" s="61"/>
      <c r="C320" s="61"/>
      <c r="D320" s="61"/>
      <c r="E320" s="61"/>
    </row>
    <row r="321">
      <c r="A321" s="60"/>
      <c r="B321" s="61"/>
      <c r="C321" s="61"/>
      <c r="D321" s="61"/>
      <c r="E321" s="61"/>
    </row>
    <row r="322">
      <c r="A322" s="60"/>
      <c r="B322" s="61"/>
      <c r="C322" s="61"/>
      <c r="D322" s="61"/>
      <c r="E322" s="61"/>
    </row>
    <row r="323">
      <c r="A323" s="60"/>
      <c r="B323" s="61"/>
      <c r="C323" s="61"/>
      <c r="D323" s="61"/>
      <c r="E323" s="61"/>
    </row>
    <row r="324">
      <c r="A324" s="60"/>
      <c r="B324" s="61"/>
      <c r="C324" s="61"/>
      <c r="D324" s="61"/>
      <c r="E324" s="61"/>
    </row>
    <row r="325">
      <c r="A325" s="60"/>
      <c r="B325" s="61"/>
      <c r="C325" s="61"/>
      <c r="D325" s="61"/>
      <c r="E325" s="61"/>
    </row>
    <row r="326">
      <c r="A326" s="60"/>
      <c r="B326" s="61"/>
      <c r="C326" s="61"/>
      <c r="D326" s="61"/>
      <c r="E326" s="61"/>
    </row>
    <row r="327">
      <c r="A327" s="60"/>
      <c r="B327" s="61"/>
      <c r="C327" s="61"/>
      <c r="D327" s="61"/>
      <c r="E327" s="61"/>
    </row>
    <row r="328">
      <c r="A328" s="60"/>
      <c r="B328" s="61"/>
      <c r="C328" s="61"/>
      <c r="D328" s="61"/>
      <c r="E328" s="61"/>
    </row>
    <row r="329">
      <c r="A329" s="60"/>
      <c r="B329" s="61"/>
      <c r="C329" s="61"/>
      <c r="D329" s="61"/>
      <c r="E329" s="61"/>
    </row>
    <row r="330">
      <c r="A330" s="60"/>
      <c r="B330" s="61"/>
      <c r="C330" s="61"/>
      <c r="D330" s="61"/>
      <c r="E330" s="61"/>
    </row>
    <row r="331">
      <c r="A331" s="60"/>
      <c r="B331" s="61"/>
      <c r="C331" s="61"/>
      <c r="D331" s="61"/>
      <c r="E331" s="61"/>
    </row>
    <row r="332">
      <c r="A332" s="60"/>
      <c r="B332" s="61"/>
      <c r="C332" s="61"/>
      <c r="D332" s="61"/>
      <c r="E332" s="61"/>
    </row>
    <row r="333">
      <c r="A333" s="60"/>
      <c r="B333" s="61"/>
      <c r="C333" s="61"/>
      <c r="D333" s="61"/>
      <c r="E333" s="61"/>
    </row>
    <row r="334">
      <c r="A334" s="60"/>
      <c r="B334" s="61"/>
      <c r="C334" s="61"/>
      <c r="D334" s="61"/>
      <c r="E334" s="61"/>
    </row>
    <row r="335">
      <c r="A335" s="60"/>
      <c r="B335" s="61"/>
      <c r="C335" s="61"/>
      <c r="D335" s="61"/>
      <c r="E335" s="61"/>
    </row>
    <row r="336">
      <c r="A336" s="60"/>
      <c r="B336" s="61"/>
      <c r="C336" s="61"/>
      <c r="D336" s="61"/>
      <c r="E336" s="61"/>
    </row>
    <row r="337">
      <c r="A337" s="60"/>
      <c r="B337" s="61"/>
      <c r="C337" s="61"/>
      <c r="D337" s="61"/>
      <c r="E337" s="61"/>
    </row>
    <row r="338">
      <c r="A338" s="60"/>
      <c r="B338" s="61"/>
      <c r="C338" s="61"/>
      <c r="D338" s="61"/>
      <c r="E338" s="61"/>
    </row>
    <row r="339">
      <c r="A339" s="60"/>
      <c r="B339" s="61"/>
      <c r="C339" s="61"/>
      <c r="D339" s="61"/>
      <c r="E339" s="61"/>
    </row>
    <row r="340">
      <c r="A340" s="60"/>
      <c r="B340" s="61"/>
      <c r="C340" s="61"/>
      <c r="D340" s="61"/>
      <c r="E340" s="61"/>
    </row>
    <row r="341">
      <c r="A341" s="60"/>
      <c r="B341" s="61"/>
      <c r="C341" s="61"/>
      <c r="D341" s="61"/>
      <c r="E341" s="61"/>
    </row>
    <row r="342">
      <c r="A342" s="60"/>
      <c r="B342" s="61"/>
      <c r="C342" s="61"/>
      <c r="D342" s="61"/>
      <c r="E342" s="61"/>
    </row>
    <row r="343">
      <c r="A343" s="60"/>
      <c r="B343" s="61"/>
      <c r="C343" s="61"/>
      <c r="D343" s="61"/>
      <c r="E343" s="61"/>
    </row>
    <row r="344">
      <c r="A344" s="60"/>
      <c r="B344" s="61"/>
      <c r="C344" s="61"/>
      <c r="D344" s="61"/>
      <c r="E344" s="61"/>
    </row>
    <row r="345">
      <c r="A345" s="60"/>
      <c r="B345" s="61"/>
      <c r="C345" s="61"/>
      <c r="D345" s="61"/>
      <c r="E345" s="61"/>
    </row>
    <row r="346">
      <c r="A346" s="60"/>
      <c r="B346" s="61"/>
      <c r="C346" s="61"/>
      <c r="D346" s="61"/>
      <c r="E346" s="61"/>
    </row>
    <row r="347">
      <c r="A347" s="60"/>
      <c r="B347" s="61"/>
      <c r="C347" s="61"/>
      <c r="D347" s="61"/>
      <c r="E347" s="61"/>
    </row>
    <row r="348">
      <c r="A348" s="60"/>
      <c r="B348" s="61"/>
      <c r="C348" s="61"/>
      <c r="D348" s="61"/>
      <c r="E348" s="61"/>
    </row>
    <row r="349">
      <c r="A349" s="60"/>
      <c r="B349" s="61"/>
      <c r="C349" s="61"/>
      <c r="D349" s="61"/>
      <c r="E349" s="61"/>
    </row>
    <row r="350">
      <c r="A350" s="60"/>
      <c r="B350" s="61"/>
      <c r="C350" s="61"/>
      <c r="D350" s="61"/>
      <c r="E350" s="61"/>
    </row>
    <row r="351">
      <c r="A351" s="60"/>
      <c r="B351" s="61"/>
      <c r="C351" s="61"/>
      <c r="D351" s="61"/>
      <c r="E351" s="61"/>
    </row>
    <row r="352">
      <c r="A352" s="60"/>
      <c r="B352" s="61"/>
      <c r="C352" s="61"/>
      <c r="D352" s="61"/>
      <c r="E352" s="61"/>
    </row>
    <row r="353">
      <c r="A353" s="60"/>
      <c r="B353" s="61"/>
      <c r="C353" s="61"/>
      <c r="D353" s="61"/>
      <c r="E353" s="61"/>
    </row>
    <row r="354">
      <c r="A354" s="60"/>
      <c r="B354" s="61"/>
      <c r="C354" s="61"/>
      <c r="D354" s="61"/>
      <c r="E354" s="61"/>
    </row>
    <row r="355">
      <c r="A355" s="60"/>
      <c r="B355" s="61"/>
      <c r="C355" s="61"/>
      <c r="D355" s="61"/>
      <c r="E355" s="61"/>
    </row>
    <row r="356">
      <c r="A356" s="60"/>
      <c r="B356" s="61"/>
      <c r="C356" s="61"/>
      <c r="D356" s="61"/>
      <c r="E356" s="61"/>
    </row>
    <row r="357">
      <c r="A357" s="60"/>
      <c r="B357" s="61"/>
      <c r="C357" s="61"/>
      <c r="D357" s="61"/>
      <c r="E357" s="61"/>
    </row>
    <row r="358">
      <c r="A358" s="60"/>
      <c r="B358" s="61"/>
      <c r="C358" s="61"/>
      <c r="D358" s="61"/>
      <c r="E358" s="61"/>
    </row>
    <row r="359">
      <c r="A359" s="60"/>
      <c r="B359" s="61"/>
      <c r="C359" s="61"/>
      <c r="D359" s="61"/>
      <c r="E359" s="61"/>
    </row>
    <row r="360">
      <c r="A360" s="60"/>
      <c r="B360" s="61"/>
      <c r="C360" s="61"/>
      <c r="D360" s="61"/>
      <c r="E360" s="61"/>
    </row>
    <row r="361">
      <c r="A361" s="60"/>
      <c r="B361" s="61"/>
      <c r="C361" s="61"/>
      <c r="D361" s="61"/>
      <c r="E361" s="61"/>
    </row>
    <row r="362">
      <c r="A362" s="60"/>
      <c r="B362" s="61"/>
      <c r="C362" s="61"/>
      <c r="D362" s="61"/>
      <c r="E362" s="61"/>
    </row>
    <row r="363">
      <c r="A363" s="60"/>
      <c r="B363" s="61"/>
      <c r="C363" s="61"/>
      <c r="D363" s="61"/>
      <c r="E363" s="61"/>
    </row>
    <row r="364">
      <c r="A364" s="60"/>
      <c r="B364" s="61"/>
      <c r="C364" s="61"/>
      <c r="D364" s="61"/>
      <c r="E364" s="61"/>
    </row>
    <row r="365">
      <c r="A365" s="60"/>
      <c r="B365" s="61"/>
      <c r="C365" s="61"/>
      <c r="D365" s="61"/>
      <c r="E365" s="61"/>
    </row>
    <row r="366">
      <c r="A366" s="60"/>
      <c r="B366" s="61"/>
      <c r="C366" s="61"/>
      <c r="D366" s="61"/>
      <c r="E366" s="61"/>
    </row>
    <row r="367">
      <c r="A367" s="60"/>
      <c r="B367" s="61"/>
      <c r="C367" s="61"/>
      <c r="D367" s="61"/>
      <c r="E367" s="61"/>
    </row>
    <row r="368">
      <c r="A368" s="60"/>
      <c r="B368" s="61"/>
      <c r="C368" s="61"/>
      <c r="D368" s="61"/>
      <c r="E368" s="61"/>
    </row>
    <row r="369">
      <c r="A369" s="60"/>
      <c r="B369" s="61"/>
      <c r="C369" s="61"/>
      <c r="D369" s="61"/>
      <c r="E369" s="61"/>
    </row>
    <row r="370">
      <c r="A370" s="60"/>
      <c r="B370" s="61"/>
      <c r="C370" s="61"/>
      <c r="D370" s="61"/>
      <c r="E370" s="61"/>
    </row>
    <row r="371">
      <c r="A371" s="60"/>
      <c r="B371" s="61"/>
      <c r="C371" s="61"/>
      <c r="D371" s="61"/>
      <c r="E371" s="61"/>
    </row>
    <row r="372">
      <c r="A372" s="60"/>
      <c r="B372" s="61"/>
      <c r="C372" s="61"/>
      <c r="D372" s="61"/>
      <c r="E372" s="61"/>
    </row>
    <row r="373">
      <c r="A373" s="60"/>
      <c r="B373" s="61"/>
      <c r="C373" s="61"/>
      <c r="D373" s="61"/>
      <c r="E373" s="61"/>
    </row>
    <row r="374">
      <c r="A374" s="60"/>
      <c r="B374" s="61"/>
      <c r="C374" s="61"/>
      <c r="D374" s="61"/>
      <c r="E374" s="61"/>
    </row>
    <row r="375">
      <c r="A375" s="60"/>
      <c r="B375" s="61"/>
      <c r="C375" s="61"/>
      <c r="D375" s="61"/>
      <c r="E375" s="61"/>
    </row>
    <row r="376">
      <c r="A376" s="60"/>
      <c r="B376" s="61"/>
      <c r="C376" s="61"/>
      <c r="D376" s="61"/>
      <c r="E376" s="61"/>
    </row>
    <row r="377">
      <c r="A377" s="60"/>
      <c r="B377" s="61"/>
      <c r="C377" s="61"/>
      <c r="D377" s="61"/>
      <c r="E377" s="61"/>
    </row>
    <row r="378">
      <c r="A378" s="60"/>
      <c r="B378" s="61"/>
      <c r="C378" s="61"/>
      <c r="D378" s="61"/>
      <c r="E378" s="61"/>
    </row>
    <row r="379">
      <c r="A379" s="60"/>
      <c r="B379" s="61"/>
      <c r="C379" s="61"/>
      <c r="D379" s="61"/>
      <c r="E379" s="61"/>
    </row>
    <row r="380">
      <c r="A380" s="60"/>
      <c r="B380" s="61"/>
      <c r="C380" s="61"/>
      <c r="D380" s="61"/>
      <c r="E380" s="61"/>
    </row>
    <row r="381">
      <c r="A381" s="60"/>
      <c r="B381" s="61"/>
      <c r="C381" s="61"/>
      <c r="D381" s="61"/>
      <c r="E381" s="61"/>
    </row>
    <row r="382">
      <c r="A382" s="60"/>
      <c r="B382" s="61"/>
      <c r="C382" s="61"/>
      <c r="D382" s="61"/>
      <c r="E382" s="61"/>
    </row>
    <row r="383">
      <c r="A383" s="60"/>
      <c r="B383" s="61"/>
      <c r="C383" s="61"/>
      <c r="D383" s="61"/>
      <c r="E383" s="61"/>
    </row>
    <row r="384">
      <c r="A384" s="60"/>
      <c r="B384" s="61"/>
      <c r="C384" s="61"/>
      <c r="D384" s="61"/>
      <c r="E384" s="61"/>
    </row>
    <row r="385">
      <c r="A385" s="60"/>
      <c r="B385" s="61"/>
      <c r="C385" s="61"/>
      <c r="D385" s="61"/>
      <c r="E385" s="61"/>
    </row>
    <row r="386">
      <c r="A386" s="60"/>
      <c r="B386" s="61"/>
      <c r="C386" s="61"/>
      <c r="D386" s="61"/>
      <c r="E386" s="61"/>
    </row>
    <row r="387">
      <c r="A387" s="60"/>
      <c r="B387" s="61"/>
      <c r="C387" s="61"/>
      <c r="D387" s="61"/>
      <c r="E387" s="61"/>
    </row>
    <row r="388">
      <c r="A388" s="60"/>
      <c r="B388" s="61"/>
      <c r="C388" s="61"/>
      <c r="D388" s="61"/>
      <c r="E388" s="61"/>
    </row>
    <row r="389">
      <c r="A389" s="60"/>
      <c r="B389" s="61"/>
      <c r="C389" s="61"/>
      <c r="D389" s="61"/>
      <c r="E389" s="61"/>
    </row>
    <row r="390">
      <c r="A390" s="60"/>
      <c r="B390" s="61"/>
      <c r="C390" s="61"/>
      <c r="D390" s="61"/>
      <c r="E390" s="61"/>
    </row>
    <row r="391">
      <c r="A391" s="60"/>
      <c r="B391" s="61"/>
      <c r="C391" s="61"/>
      <c r="D391" s="61"/>
      <c r="E391" s="61"/>
    </row>
    <row r="392">
      <c r="A392" s="60"/>
      <c r="B392" s="61"/>
      <c r="C392" s="61"/>
      <c r="D392" s="61"/>
      <c r="E392" s="61"/>
    </row>
    <row r="393">
      <c r="A393" s="60"/>
      <c r="B393" s="61"/>
      <c r="C393" s="61"/>
      <c r="D393" s="61"/>
      <c r="E393" s="61"/>
    </row>
    <row r="394">
      <c r="A394" s="60"/>
      <c r="B394" s="61"/>
      <c r="C394" s="61"/>
      <c r="D394" s="61"/>
      <c r="E394" s="61"/>
    </row>
    <row r="395">
      <c r="A395" s="60"/>
      <c r="B395" s="61"/>
      <c r="C395" s="61"/>
      <c r="D395" s="61"/>
      <c r="E395" s="61"/>
    </row>
    <row r="396">
      <c r="A396" s="60"/>
      <c r="B396" s="61"/>
      <c r="C396" s="61"/>
      <c r="D396" s="61"/>
      <c r="E396" s="61"/>
    </row>
    <row r="397">
      <c r="A397" s="60"/>
      <c r="B397" s="61"/>
      <c r="C397" s="61"/>
      <c r="D397" s="61"/>
      <c r="E397" s="61"/>
    </row>
    <row r="398">
      <c r="A398" s="60"/>
      <c r="B398" s="61"/>
      <c r="C398" s="61"/>
      <c r="D398" s="61"/>
      <c r="E398" s="61"/>
    </row>
    <row r="399">
      <c r="A399" s="60"/>
      <c r="B399" s="61"/>
      <c r="C399" s="61"/>
      <c r="D399" s="61"/>
      <c r="E399" s="61"/>
    </row>
    <row r="400">
      <c r="A400" s="60"/>
      <c r="B400" s="61"/>
      <c r="C400" s="61"/>
      <c r="D400" s="61"/>
      <c r="E400" s="61"/>
    </row>
    <row r="401">
      <c r="A401" s="60"/>
      <c r="B401" s="61"/>
      <c r="C401" s="61"/>
      <c r="D401" s="61"/>
      <c r="E401" s="61"/>
    </row>
    <row r="402">
      <c r="A402" s="60"/>
      <c r="B402" s="61"/>
      <c r="C402" s="61"/>
      <c r="D402" s="61"/>
      <c r="E402" s="61"/>
    </row>
    <row r="403">
      <c r="A403" s="60"/>
      <c r="B403" s="61"/>
      <c r="C403" s="61"/>
      <c r="D403" s="61"/>
      <c r="E403" s="61"/>
    </row>
    <row r="404">
      <c r="A404" s="60"/>
      <c r="B404" s="61"/>
      <c r="C404" s="61"/>
      <c r="D404" s="61"/>
      <c r="E404" s="61"/>
    </row>
    <row r="405">
      <c r="A405" s="60"/>
      <c r="B405" s="61"/>
      <c r="C405" s="61"/>
      <c r="D405" s="61"/>
      <c r="E405" s="61"/>
    </row>
    <row r="406">
      <c r="A406" s="60"/>
      <c r="B406" s="61"/>
      <c r="C406" s="61"/>
      <c r="D406" s="61"/>
      <c r="E406" s="61"/>
    </row>
    <row r="407">
      <c r="A407" s="60"/>
      <c r="B407" s="61"/>
      <c r="C407" s="61"/>
      <c r="D407" s="61"/>
      <c r="E407" s="61"/>
    </row>
    <row r="408">
      <c r="A408" s="60"/>
      <c r="B408" s="61"/>
      <c r="C408" s="61"/>
      <c r="D408" s="61"/>
      <c r="E408" s="61"/>
    </row>
    <row r="409">
      <c r="A409" s="60"/>
      <c r="B409" s="61"/>
      <c r="C409" s="61"/>
      <c r="D409" s="61"/>
      <c r="E409" s="61"/>
    </row>
    <row r="410">
      <c r="A410" s="60"/>
      <c r="B410" s="61"/>
      <c r="C410" s="61"/>
      <c r="D410" s="61"/>
      <c r="E410" s="61"/>
    </row>
    <row r="411">
      <c r="A411" s="60"/>
      <c r="B411" s="61"/>
      <c r="C411" s="61"/>
      <c r="D411" s="61"/>
      <c r="E411" s="61"/>
    </row>
    <row r="412">
      <c r="A412" s="60"/>
      <c r="B412" s="61"/>
      <c r="C412" s="61"/>
      <c r="D412" s="61"/>
      <c r="E412" s="61"/>
    </row>
    <row r="413">
      <c r="A413" s="60"/>
      <c r="B413" s="61"/>
      <c r="C413" s="61"/>
      <c r="D413" s="61"/>
      <c r="E413" s="61"/>
    </row>
    <row r="414">
      <c r="A414" s="60"/>
      <c r="B414" s="61"/>
      <c r="C414" s="61"/>
      <c r="D414" s="61"/>
      <c r="E414" s="61"/>
    </row>
    <row r="415">
      <c r="A415" s="60"/>
      <c r="B415" s="61"/>
      <c r="C415" s="61"/>
      <c r="D415" s="61"/>
      <c r="E415" s="61"/>
    </row>
    <row r="416">
      <c r="A416" s="60"/>
      <c r="B416" s="61"/>
      <c r="C416" s="61"/>
      <c r="D416" s="61"/>
      <c r="E416" s="61"/>
    </row>
    <row r="417">
      <c r="A417" s="60"/>
      <c r="B417" s="61"/>
      <c r="C417" s="61"/>
      <c r="D417" s="61"/>
      <c r="E417" s="61"/>
    </row>
    <row r="418">
      <c r="A418" s="60"/>
      <c r="B418" s="61"/>
      <c r="C418" s="61"/>
      <c r="D418" s="61"/>
      <c r="E418" s="61"/>
    </row>
    <row r="419">
      <c r="A419" s="60"/>
      <c r="B419" s="61"/>
      <c r="C419" s="61"/>
      <c r="D419" s="61"/>
      <c r="E419" s="61"/>
    </row>
    <row r="420">
      <c r="A420" s="60"/>
      <c r="B420" s="61"/>
      <c r="C420" s="61"/>
      <c r="D420" s="61"/>
      <c r="E420" s="61"/>
    </row>
    <row r="421">
      <c r="A421" s="60"/>
      <c r="B421" s="61"/>
      <c r="C421" s="61"/>
      <c r="D421" s="61"/>
      <c r="E421" s="61"/>
    </row>
    <row r="422">
      <c r="A422" s="60"/>
      <c r="B422" s="61"/>
      <c r="C422" s="61"/>
      <c r="D422" s="61"/>
      <c r="E422" s="61"/>
    </row>
    <row r="423">
      <c r="A423" s="60"/>
      <c r="B423" s="61"/>
      <c r="C423" s="61"/>
      <c r="D423" s="61"/>
      <c r="E423" s="61"/>
    </row>
    <row r="424">
      <c r="A424" s="60"/>
      <c r="B424" s="61"/>
      <c r="C424" s="61"/>
      <c r="D424" s="61"/>
      <c r="E424" s="61"/>
    </row>
    <row r="425">
      <c r="A425" s="60"/>
      <c r="B425" s="61"/>
      <c r="C425" s="61"/>
      <c r="D425" s="61"/>
      <c r="E425" s="61"/>
    </row>
    <row r="426">
      <c r="A426" s="60"/>
      <c r="B426" s="61"/>
      <c r="C426" s="61"/>
      <c r="D426" s="61"/>
      <c r="E426" s="61"/>
    </row>
    <row r="427">
      <c r="A427" s="60"/>
      <c r="B427" s="61"/>
      <c r="C427" s="61"/>
      <c r="D427" s="61"/>
      <c r="E427" s="61"/>
    </row>
    <row r="428">
      <c r="A428" s="60"/>
      <c r="B428" s="61"/>
      <c r="C428" s="61"/>
      <c r="D428" s="61"/>
      <c r="E428" s="61"/>
    </row>
    <row r="429">
      <c r="A429" s="60"/>
      <c r="B429" s="61"/>
      <c r="C429" s="61"/>
      <c r="D429" s="61"/>
      <c r="E429" s="61"/>
    </row>
    <row r="430">
      <c r="A430" s="60"/>
      <c r="B430" s="61"/>
      <c r="C430" s="61"/>
      <c r="D430" s="61"/>
      <c r="E430" s="61"/>
    </row>
    <row r="431">
      <c r="A431" s="60"/>
      <c r="B431" s="61"/>
      <c r="C431" s="61"/>
      <c r="D431" s="61"/>
      <c r="E431" s="61"/>
    </row>
    <row r="432">
      <c r="A432" s="60"/>
      <c r="B432" s="61"/>
      <c r="C432" s="61"/>
      <c r="D432" s="61"/>
      <c r="E432" s="61"/>
    </row>
    <row r="433">
      <c r="A433" s="60"/>
      <c r="B433" s="61"/>
      <c r="C433" s="61"/>
      <c r="D433" s="61"/>
      <c r="E433" s="61"/>
    </row>
    <row r="434">
      <c r="A434" s="60"/>
      <c r="B434" s="61"/>
      <c r="C434" s="61"/>
      <c r="D434" s="61"/>
      <c r="E434" s="61"/>
    </row>
    <row r="435">
      <c r="A435" s="60"/>
      <c r="B435" s="61"/>
      <c r="C435" s="61"/>
      <c r="D435" s="61"/>
      <c r="E435" s="61"/>
    </row>
    <row r="436">
      <c r="A436" s="60"/>
      <c r="B436" s="61"/>
      <c r="C436" s="61"/>
      <c r="D436" s="61"/>
      <c r="E436" s="61"/>
    </row>
    <row r="437">
      <c r="A437" s="60"/>
      <c r="B437" s="61"/>
      <c r="C437" s="61"/>
      <c r="D437" s="61"/>
      <c r="E437" s="61"/>
    </row>
    <row r="438">
      <c r="A438" s="60"/>
      <c r="B438" s="61"/>
      <c r="C438" s="61"/>
      <c r="D438" s="61"/>
      <c r="E438" s="61"/>
    </row>
    <row r="439">
      <c r="A439" s="60"/>
      <c r="B439" s="61"/>
      <c r="C439" s="61"/>
      <c r="D439" s="61"/>
      <c r="E439" s="61"/>
    </row>
    <row r="440">
      <c r="A440" s="60"/>
      <c r="B440" s="61"/>
      <c r="C440" s="61"/>
      <c r="D440" s="61"/>
      <c r="E440" s="61"/>
    </row>
    <row r="441">
      <c r="A441" s="60"/>
      <c r="B441" s="61"/>
      <c r="C441" s="61"/>
      <c r="D441" s="61"/>
      <c r="E441" s="61"/>
    </row>
    <row r="442">
      <c r="A442" s="60"/>
      <c r="B442" s="61"/>
      <c r="C442" s="61"/>
      <c r="D442" s="61"/>
      <c r="E442" s="61"/>
    </row>
    <row r="443">
      <c r="A443" s="60"/>
      <c r="B443" s="61"/>
      <c r="C443" s="61"/>
      <c r="D443" s="61"/>
      <c r="E443" s="61"/>
    </row>
    <row r="444">
      <c r="A444" s="60"/>
      <c r="B444" s="61"/>
      <c r="C444" s="61"/>
      <c r="D444" s="61"/>
      <c r="E444" s="61"/>
    </row>
    <row r="445">
      <c r="A445" s="60"/>
      <c r="B445" s="61"/>
      <c r="C445" s="61"/>
      <c r="D445" s="61"/>
      <c r="E445" s="61"/>
    </row>
    <row r="446">
      <c r="A446" s="60"/>
      <c r="B446" s="61"/>
      <c r="C446" s="61"/>
      <c r="D446" s="61"/>
      <c r="E446" s="61"/>
    </row>
    <row r="447">
      <c r="A447" s="60"/>
      <c r="B447" s="61"/>
      <c r="C447" s="61"/>
      <c r="D447" s="61"/>
      <c r="E447" s="61"/>
    </row>
    <row r="448">
      <c r="A448" s="60"/>
      <c r="B448" s="61"/>
      <c r="C448" s="61"/>
      <c r="D448" s="61"/>
      <c r="E448" s="61"/>
    </row>
    <row r="449">
      <c r="A449" s="60"/>
      <c r="B449" s="61"/>
      <c r="C449" s="61"/>
      <c r="D449" s="61"/>
      <c r="E449" s="61"/>
    </row>
    <row r="450">
      <c r="A450" s="60"/>
      <c r="B450" s="61"/>
      <c r="C450" s="61"/>
      <c r="D450" s="61"/>
      <c r="E450" s="61"/>
    </row>
    <row r="451">
      <c r="A451" s="60"/>
      <c r="B451" s="61"/>
      <c r="C451" s="61"/>
      <c r="D451" s="61"/>
      <c r="E451" s="61"/>
    </row>
    <row r="452">
      <c r="A452" s="60"/>
      <c r="B452" s="61"/>
      <c r="C452" s="61"/>
      <c r="D452" s="61"/>
      <c r="E452" s="61"/>
    </row>
    <row r="453">
      <c r="A453" s="60"/>
      <c r="B453" s="61"/>
      <c r="C453" s="61"/>
      <c r="D453" s="61"/>
      <c r="E453" s="61"/>
    </row>
    <row r="454">
      <c r="A454" s="60"/>
      <c r="B454" s="61"/>
      <c r="C454" s="61"/>
      <c r="D454" s="61"/>
      <c r="E454" s="61"/>
    </row>
    <row r="455">
      <c r="A455" s="60"/>
      <c r="B455" s="61"/>
      <c r="C455" s="61"/>
      <c r="D455" s="61"/>
      <c r="E455" s="61"/>
    </row>
    <row r="456">
      <c r="A456" s="60"/>
      <c r="B456" s="61"/>
      <c r="C456" s="61"/>
      <c r="D456" s="61"/>
      <c r="E456" s="61"/>
    </row>
    <row r="457">
      <c r="A457" s="60"/>
      <c r="B457" s="61"/>
      <c r="C457" s="61"/>
      <c r="D457" s="61"/>
      <c r="E457" s="61"/>
    </row>
    <row r="458">
      <c r="A458" s="60"/>
      <c r="B458" s="61"/>
      <c r="C458" s="61"/>
      <c r="D458" s="61"/>
      <c r="E458" s="61"/>
    </row>
    <row r="459">
      <c r="A459" s="60"/>
      <c r="B459" s="61"/>
      <c r="C459" s="61"/>
      <c r="D459" s="61"/>
      <c r="E459" s="61"/>
    </row>
    <row r="460">
      <c r="A460" s="60"/>
      <c r="B460" s="61"/>
      <c r="C460" s="61"/>
      <c r="D460" s="61"/>
      <c r="E460" s="61"/>
    </row>
    <row r="461">
      <c r="A461" s="60"/>
      <c r="B461" s="61"/>
      <c r="C461" s="61"/>
      <c r="D461" s="61"/>
      <c r="E461" s="61"/>
    </row>
    <row r="462">
      <c r="A462" s="60"/>
      <c r="B462" s="61"/>
      <c r="C462" s="61"/>
      <c r="D462" s="61"/>
      <c r="E462" s="61"/>
    </row>
    <row r="463">
      <c r="A463" s="60"/>
      <c r="B463" s="61"/>
      <c r="C463" s="61"/>
      <c r="D463" s="61"/>
      <c r="E463" s="61"/>
    </row>
    <row r="464">
      <c r="A464" s="60"/>
      <c r="B464" s="61"/>
      <c r="C464" s="61"/>
      <c r="D464" s="61"/>
      <c r="E464" s="61"/>
    </row>
    <row r="465">
      <c r="A465" s="60"/>
      <c r="B465" s="61"/>
      <c r="C465" s="61"/>
      <c r="D465" s="61"/>
      <c r="E465" s="61"/>
    </row>
    <row r="466">
      <c r="A466" s="60"/>
      <c r="B466" s="61"/>
      <c r="C466" s="61"/>
      <c r="D466" s="61"/>
      <c r="E466" s="61"/>
    </row>
    <row r="467">
      <c r="A467" s="60"/>
      <c r="B467" s="61"/>
      <c r="C467" s="61"/>
      <c r="D467" s="61"/>
      <c r="E467" s="61"/>
    </row>
    <row r="468">
      <c r="A468" s="60"/>
      <c r="B468" s="61"/>
      <c r="C468" s="61"/>
      <c r="D468" s="61"/>
      <c r="E468" s="61"/>
    </row>
    <row r="469">
      <c r="A469" s="60"/>
      <c r="B469" s="61"/>
      <c r="C469" s="61"/>
      <c r="D469" s="61"/>
      <c r="E469" s="61"/>
    </row>
    <row r="470">
      <c r="A470" s="60"/>
      <c r="B470" s="61"/>
      <c r="C470" s="61"/>
      <c r="D470" s="61"/>
      <c r="E470" s="61"/>
    </row>
    <row r="471">
      <c r="A471" s="60"/>
      <c r="B471" s="61"/>
      <c r="C471" s="61"/>
      <c r="D471" s="61"/>
      <c r="E471" s="61"/>
    </row>
    <row r="472">
      <c r="A472" s="60"/>
      <c r="B472" s="61"/>
      <c r="C472" s="61"/>
      <c r="D472" s="61"/>
      <c r="E472" s="61"/>
    </row>
    <row r="473">
      <c r="A473" s="60"/>
      <c r="B473" s="61"/>
      <c r="C473" s="61"/>
      <c r="D473" s="61"/>
      <c r="E473" s="61"/>
    </row>
    <row r="474">
      <c r="A474" s="60"/>
      <c r="B474" s="61"/>
      <c r="C474" s="61"/>
      <c r="D474" s="61"/>
      <c r="E474" s="61"/>
    </row>
    <row r="475">
      <c r="A475" s="60"/>
      <c r="B475" s="61"/>
      <c r="C475" s="61"/>
      <c r="D475" s="61"/>
      <c r="E475" s="61"/>
    </row>
    <row r="476">
      <c r="A476" s="60"/>
      <c r="B476" s="61"/>
      <c r="C476" s="61"/>
      <c r="D476" s="61"/>
      <c r="E476" s="61"/>
    </row>
    <row r="477">
      <c r="A477" s="60"/>
      <c r="B477" s="61"/>
      <c r="C477" s="61"/>
      <c r="D477" s="61"/>
      <c r="E477" s="61"/>
    </row>
    <row r="478">
      <c r="A478" s="60"/>
      <c r="B478" s="61"/>
      <c r="C478" s="61"/>
      <c r="D478" s="61"/>
      <c r="E478" s="61"/>
    </row>
    <row r="479">
      <c r="A479" s="60"/>
      <c r="B479" s="61"/>
      <c r="C479" s="61"/>
      <c r="D479" s="61"/>
      <c r="E479" s="61"/>
    </row>
    <row r="480">
      <c r="A480" s="60"/>
      <c r="B480" s="61"/>
      <c r="C480" s="61"/>
      <c r="D480" s="61"/>
      <c r="E480" s="61"/>
    </row>
    <row r="481">
      <c r="A481" s="60"/>
      <c r="B481" s="61"/>
      <c r="C481" s="61"/>
      <c r="D481" s="61"/>
      <c r="E481" s="61"/>
    </row>
    <row r="482">
      <c r="A482" s="60"/>
      <c r="B482" s="61"/>
      <c r="C482" s="61"/>
      <c r="D482" s="61"/>
      <c r="E482" s="61"/>
    </row>
    <row r="483">
      <c r="A483" s="60"/>
      <c r="B483" s="61"/>
      <c r="C483" s="61"/>
      <c r="D483" s="61"/>
      <c r="E483" s="61"/>
    </row>
    <row r="484">
      <c r="A484" s="60"/>
      <c r="B484" s="61"/>
      <c r="C484" s="61"/>
      <c r="D484" s="61"/>
      <c r="E484" s="61"/>
    </row>
    <row r="485">
      <c r="A485" s="60"/>
      <c r="B485" s="61"/>
      <c r="C485" s="61"/>
      <c r="D485" s="61"/>
      <c r="E485" s="61"/>
    </row>
    <row r="486">
      <c r="A486" s="60"/>
      <c r="B486" s="61"/>
      <c r="C486" s="61"/>
      <c r="D486" s="61"/>
      <c r="E486" s="61"/>
    </row>
    <row r="487">
      <c r="A487" s="60"/>
      <c r="B487" s="61"/>
      <c r="C487" s="61"/>
      <c r="D487" s="61"/>
      <c r="E487" s="61"/>
    </row>
    <row r="488">
      <c r="A488" s="60"/>
      <c r="B488" s="61"/>
      <c r="C488" s="61"/>
      <c r="D488" s="61"/>
      <c r="E488" s="61"/>
    </row>
    <row r="489">
      <c r="A489" s="60"/>
      <c r="B489" s="61"/>
      <c r="C489" s="61"/>
      <c r="D489" s="61"/>
      <c r="E489" s="61"/>
    </row>
    <row r="490">
      <c r="A490" s="60"/>
      <c r="B490" s="61"/>
      <c r="C490" s="61"/>
      <c r="D490" s="61"/>
      <c r="E490" s="61"/>
    </row>
    <row r="491">
      <c r="A491" s="60"/>
      <c r="B491" s="61"/>
      <c r="C491" s="61"/>
      <c r="D491" s="61"/>
      <c r="E491" s="61"/>
    </row>
    <row r="492">
      <c r="A492" s="60"/>
      <c r="B492" s="61"/>
      <c r="C492" s="61"/>
      <c r="D492" s="61"/>
      <c r="E492" s="61"/>
    </row>
    <row r="493">
      <c r="A493" s="60"/>
      <c r="B493" s="61"/>
      <c r="C493" s="61"/>
      <c r="D493" s="61"/>
      <c r="E493" s="61"/>
    </row>
    <row r="494">
      <c r="A494" s="60"/>
      <c r="B494" s="61"/>
      <c r="C494" s="61"/>
      <c r="D494" s="61"/>
      <c r="E494" s="61"/>
    </row>
    <row r="495">
      <c r="A495" s="60"/>
      <c r="B495" s="61"/>
      <c r="C495" s="61"/>
      <c r="D495" s="61"/>
      <c r="E495" s="61"/>
    </row>
    <row r="496">
      <c r="A496" s="60"/>
      <c r="B496" s="61"/>
      <c r="C496" s="61"/>
      <c r="D496" s="61"/>
      <c r="E496" s="61"/>
    </row>
    <row r="497">
      <c r="A497" s="60"/>
      <c r="B497" s="61"/>
      <c r="C497" s="61"/>
      <c r="D497" s="61"/>
      <c r="E497" s="61"/>
    </row>
    <row r="498">
      <c r="A498" s="60"/>
      <c r="B498" s="61"/>
      <c r="C498" s="61"/>
      <c r="D498" s="61"/>
      <c r="E498" s="61"/>
    </row>
    <row r="499">
      <c r="A499" s="60"/>
      <c r="B499" s="61"/>
      <c r="C499" s="61"/>
      <c r="D499" s="61"/>
      <c r="E499" s="61"/>
    </row>
    <row r="500">
      <c r="A500" s="60"/>
      <c r="B500" s="61"/>
      <c r="C500" s="61"/>
      <c r="D500" s="61"/>
      <c r="E500" s="61"/>
    </row>
    <row r="501">
      <c r="A501" s="60"/>
      <c r="B501" s="61"/>
      <c r="C501" s="61"/>
      <c r="D501" s="61"/>
      <c r="E501" s="61"/>
    </row>
    <row r="502">
      <c r="A502" s="60"/>
      <c r="B502" s="61"/>
      <c r="C502" s="61"/>
      <c r="D502" s="61"/>
      <c r="E502" s="61"/>
    </row>
    <row r="503">
      <c r="A503" s="60"/>
      <c r="B503" s="61"/>
      <c r="C503" s="61"/>
      <c r="D503" s="61"/>
      <c r="E503" s="61"/>
    </row>
    <row r="504">
      <c r="A504" s="60"/>
      <c r="B504" s="61"/>
      <c r="C504" s="61"/>
      <c r="D504" s="61"/>
      <c r="E504" s="61"/>
    </row>
    <row r="505">
      <c r="A505" s="60"/>
      <c r="B505" s="61"/>
      <c r="C505" s="61"/>
      <c r="D505" s="61"/>
      <c r="E505" s="61"/>
    </row>
    <row r="506">
      <c r="A506" s="60"/>
      <c r="B506" s="61"/>
      <c r="C506" s="61"/>
      <c r="D506" s="61"/>
      <c r="E506" s="61"/>
    </row>
    <row r="507">
      <c r="A507" s="60"/>
      <c r="B507" s="61"/>
      <c r="C507" s="61"/>
      <c r="D507" s="61"/>
      <c r="E507" s="61"/>
    </row>
    <row r="508">
      <c r="A508" s="60"/>
      <c r="B508" s="61"/>
      <c r="C508" s="61"/>
      <c r="D508" s="61"/>
      <c r="E508" s="61"/>
    </row>
    <row r="509">
      <c r="A509" s="60"/>
      <c r="B509" s="61"/>
      <c r="C509" s="61"/>
      <c r="D509" s="61"/>
      <c r="E509" s="61"/>
    </row>
    <row r="510">
      <c r="A510" s="60"/>
      <c r="B510" s="61"/>
      <c r="C510" s="61"/>
      <c r="D510" s="61"/>
      <c r="E510" s="61"/>
    </row>
    <row r="511">
      <c r="A511" s="60"/>
      <c r="B511" s="61"/>
      <c r="C511" s="61"/>
      <c r="D511" s="61"/>
      <c r="E511" s="61"/>
    </row>
    <row r="512">
      <c r="A512" s="60"/>
      <c r="B512" s="61"/>
      <c r="C512" s="61"/>
      <c r="D512" s="61"/>
      <c r="E512" s="61"/>
    </row>
    <row r="513">
      <c r="A513" s="60"/>
      <c r="B513" s="61"/>
      <c r="C513" s="61"/>
      <c r="D513" s="61"/>
      <c r="E513" s="61"/>
    </row>
    <row r="514">
      <c r="A514" s="60"/>
      <c r="B514" s="61"/>
      <c r="C514" s="61"/>
      <c r="D514" s="61"/>
      <c r="E514" s="61"/>
    </row>
    <row r="515">
      <c r="A515" s="60"/>
      <c r="B515" s="61"/>
      <c r="C515" s="61"/>
      <c r="D515" s="61"/>
      <c r="E515" s="61"/>
    </row>
    <row r="516">
      <c r="A516" s="60"/>
      <c r="B516" s="61"/>
      <c r="C516" s="61"/>
      <c r="D516" s="61"/>
      <c r="E516" s="61"/>
    </row>
    <row r="517">
      <c r="A517" s="60"/>
      <c r="B517" s="61"/>
      <c r="C517" s="61"/>
      <c r="D517" s="61"/>
      <c r="E517" s="61"/>
    </row>
    <row r="518">
      <c r="A518" s="60"/>
      <c r="B518" s="61"/>
      <c r="C518" s="61"/>
      <c r="D518" s="61"/>
      <c r="E518" s="61"/>
    </row>
    <row r="519">
      <c r="A519" s="60"/>
      <c r="B519" s="61"/>
      <c r="C519" s="61"/>
      <c r="D519" s="61"/>
      <c r="E519" s="61"/>
    </row>
    <row r="520">
      <c r="A520" s="60"/>
      <c r="B520" s="61"/>
      <c r="C520" s="61"/>
      <c r="D520" s="61"/>
      <c r="E520" s="61"/>
    </row>
    <row r="521">
      <c r="A521" s="60"/>
      <c r="B521" s="61"/>
      <c r="C521" s="61"/>
      <c r="D521" s="61"/>
      <c r="E521" s="61"/>
    </row>
    <row r="522">
      <c r="A522" s="60"/>
      <c r="B522" s="61"/>
      <c r="C522" s="61"/>
      <c r="D522" s="61"/>
      <c r="E522" s="61"/>
    </row>
    <row r="523">
      <c r="A523" s="60"/>
      <c r="B523" s="61"/>
      <c r="C523" s="61"/>
      <c r="D523" s="61"/>
      <c r="E523" s="61"/>
    </row>
    <row r="524">
      <c r="A524" s="60"/>
      <c r="B524" s="61"/>
      <c r="C524" s="61"/>
      <c r="D524" s="61"/>
      <c r="E524" s="61"/>
    </row>
    <row r="525">
      <c r="A525" s="60"/>
      <c r="B525" s="61"/>
      <c r="C525" s="61"/>
      <c r="D525" s="61"/>
      <c r="E525" s="61"/>
    </row>
    <row r="526">
      <c r="A526" s="60"/>
      <c r="B526" s="61"/>
      <c r="C526" s="61"/>
      <c r="D526" s="61"/>
      <c r="E526" s="61"/>
    </row>
    <row r="527">
      <c r="A527" s="60"/>
      <c r="B527" s="61"/>
      <c r="C527" s="61"/>
      <c r="D527" s="61"/>
      <c r="E527" s="61"/>
    </row>
    <row r="528">
      <c r="A528" s="60"/>
      <c r="B528" s="61"/>
      <c r="C528" s="61"/>
      <c r="D528" s="61"/>
      <c r="E528" s="61"/>
    </row>
    <row r="529">
      <c r="A529" s="60"/>
      <c r="B529" s="61"/>
      <c r="C529" s="61"/>
      <c r="D529" s="61"/>
      <c r="E529" s="61"/>
    </row>
    <row r="530">
      <c r="A530" s="60"/>
      <c r="B530" s="61"/>
      <c r="C530" s="61"/>
      <c r="D530" s="61"/>
      <c r="E530" s="61"/>
    </row>
    <row r="531">
      <c r="A531" s="60"/>
      <c r="B531" s="61"/>
      <c r="C531" s="61"/>
      <c r="D531" s="61"/>
      <c r="E531" s="61"/>
    </row>
    <row r="532">
      <c r="A532" s="60"/>
      <c r="B532" s="61"/>
      <c r="C532" s="61"/>
      <c r="D532" s="61"/>
      <c r="E532" s="61"/>
    </row>
    <row r="533">
      <c r="A533" s="60"/>
      <c r="B533" s="61"/>
      <c r="C533" s="61"/>
      <c r="D533" s="61"/>
      <c r="E533" s="61"/>
    </row>
    <row r="534">
      <c r="A534" s="60"/>
      <c r="B534" s="61"/>
      <c r="C534" s="61"/>
      <c r="D534" s="61"/>
      <c r="E534" s="61"/>
    </row>
    <row r="535">
      <c r="A535" s="60"/>
      <c r="B535" s="61"/>
      <c r="C535" s="61"/>
      <c r="D535" s="61"/>
      <c r="E535" s="61"/>
    </row>
    <row r="536">
      <c r="A536" s="60"/>
      <c r="B536" s="61"/>
      <c r="C536" s="61"/>
      <c r="D536" s="61"/>
      <c r="E536" s="61"/>
    </row>
    <row r="537">
      <c r="A537" s="60"/>
      <c r="B537" s="61"/>
      <c r="C537" s="61"/>
      <c r="D537" s="61"/>
      <c r="E537" s="61"/>
    </row>
    <row r="538">
      <c r="A538" s="60"/>
      <c r="B538" s="61"/>
      <c r="C538" s="61"/>
      <c r="D538" s="61"/>
      <c r="E538" s="61"/>
    </row>
    <row r="539">
      <c r="A539" s="60"/>
      <c r="B539" s="61"/>
      <c r="C539" s="61"/>
      <c r="D539" s="61"/>
      <c r="E539" s="61"/>
    </row>
    <row r="540">
      <c r="A540" s="60"/>
      <c r="B540" s="61"/>
      <c r="C540" s="61"/>
      <c r="D540" s="61"/>
      <c r="E540" s="61"/>
    </row>
    <row r="541">
      <c r="A541" s="60"/>
      <c r="B541" s="61"/>
      <c r="C541" s="61"/>
      <c r="D541" s="61"/>
      <c r="E541" s="61"/>
    </row>
    <row r="542">
      <c r="A542" s="60"/>
      <c r="B542" s="61"/>
      <c r="C542" s="61"/>
      <c r="D542" s="61"/>
      <c r="E542" s="61"/>
    </row>
    <row r="543">
      <c r="A543" s="60"/>
      <c r="B543" s="61"/>
      <c r="C543" s="61"/>
      <c r="D543" s="61"/>
      <c r="E543" s="61"/>
    </row>
    <row r="544">
      <c r="A544" s="60"/>
      <c r="B544" s="61"/>
      <c r="C544" s="61"/>
      <c r="D544" s="61"/>
      <c r="E544" s="61"/>
    </row>
    <row r="545">
      <c r="A545" s="60"/>
      <c r="B545" s="61"/>
      <c r="C545" s="61"/>
      <c r="D545" s="61"/>
      <c r="E545" s="61"/>
    </row>
    <row r="546">
      <c r="A546" s="60"/>
      <c r="B546" s="61"/>
      <c r="C546" s="61"/>
      <c r="D546" s="61"/>
      <c r="E546" s="61"/>
    </row>
    <row r="547">
      <c r="A547" s="60"/>
      <c r="B547" s="61"/>
      <c r="C547" s="61"/>
      <c r="D547" s="61"/>
      <c r="E547" s="61"/>
    </row>
    <row r="548">
      <c r="A548" s="60"/>
      <c r="B548" s="61"/>
      <c r="C548" s="61"/>
      <c r="D548" s="61"/>
      <c r="E548" s="61"/>
    </row>
    <row r="549">
      <c r="A549" s="60"/>
      <c r="B549" s="61"/>
      <c r="C549" s="61"/>
      <c r="D549" s="61"/>
      <c r="E549" s="61"/>
    </row>
    <row r="550">
      <c r="A550" s="60"/>
      <c r="B550" s="61"/>
      <c r="C550" s="61"/>
      <c r="D550" s="61"/>
      <c r="E550" s="61"/>
    </row>
    <row r="551">
      <c r="A551" s="60"/>
      <c r="B551" s="61"/>
      <c r="C551" s="61"/>
      <c r="D551" s="61"/>
      <c r="E551" s="61"/>
    </row>
    <row r="552">
      <c r="A552" s="60"/>
      <c r="B552" s="61"/>
      <c r="C552" s="61"/>
      <c r="D552" s="61"/>
      <c r="E552" s="61"/>
    </row>
    <row r="553">
      <c r="A553" s="60"/>
      <c r="B553" s="61"/>
      <c r="C553" s="61"/>
      <c r="D553" s="61"/>
      <c r="E553" s="61"/>
    </row>
    <row r="554">
      <c r="A554" s="60"/>
      <c r="B554" s="61"/>
      <c r="C554" s="61"/>
      <c r="D554" s="61"/>
      <c r="E554" s="61"/>
    </row>
    <row r="555">
      <c r="A555" s="60"/>
      <c r="B555" s="61"/>
      <c r="C555" s="61"/>
      <c r="D555" s="61"/>
      <c r="E555" s="61"/>
    </row>
    <row r="556">
      <c r="A556" s="60"/>
      <c r="B556" s="61"/>
      <c r="C556" s="61"/>
      <c r="D556" s="61"/>
      <c r="E556" s="61"/>
    </row>
    <row r="557">
      <c r="A557" s="60"/>
      <c r="B557" s="61"/>
      <c r="C557" s="61"/>
      <c r="D557" s="61"/>
      <c r="E557" s="61"/>
    </row>
    <row r="558">
      <c r="A558" s="60"/>
      <c r="B558" s="61"/>
      <c r="C558" s="61"/>
      <c r="D558" s="61"/>
      <c r="E558" s="61"/>
    </row>
    <row r="559">
      <c r="A559" s="60"/>
      <c r="B559" s="61"/>
      <c r="C559" s="61"/>
      <c r="D559" s="61"/>
      <c r="E559" s="61"/>
    </row>
    <row r="560">
      <c r="A560" s="60"/>
      <c r="B560" s="61"/>
      <c r="C560" s="61"/>
      <c r="D560" s="61"/>
      <c r="E560" s="61"/>
    </row>
    <row r="561">
      <c r="A561" s="60"/>
      <c r="B561" s="61"/>
      <c r="C561" s="61"/>
      <c r="D561" s="61"/>
      <c r="E561" s="61"/>
    </row>
    <row r="562">
      <c r="A562" s="60"/>
      <c r="B562" s="61"/>
      <c r="C562" s="61"/>
      <c r="D562" s="61"/>
      <c r="E562" s="61"/>
    </row>
    <row r="563">
      <c r="A563" s="60"/>
      <c r="B563" s="61"/>
      <c r="C563" s="61"/>
      <c r="D563" s="61"/>
      <c r="E563" s="61"/>
    </row>
    <row r="564">
      <c r="A564" s="60"/>
      <c r="B564" s="61"/>
      <c r="C564" s="61"/>
      <c r="D564" s="61"/>
      <c r="E564" s="61"/>
    </row>
    <row r="565">
      <c r="A565" s="60"/>
      <c r="B565" s="61"/>
      <c r="C565" s="61"/>
      <c r="D565" s="61"/>
      <c r="E565" s="61"/>
    </row>
    <row r="566">
      <c r="A566" s="60"/>
      <c r="B566" s="61"/>
      <c r="C566" s="61"/>
      <c r="D566" s="61"/>
      <c r="E566" s="61"/>
    </row>
    <row r="567">
      <c r="A567" s="60"/>
      <c r="B567" s="61"/>
      <c r="C567" s="61"/>
      <c r="D567" s="61"/>
      <c r="E567" s="61"/>
    </row>
    <row r="568">
      <c r="A568" s="60"/>
      <c r="B568" s="61"/>
      <c r="C568" s="61"/>
      <c r="D568" s="61"/>
      <c r="E568" s="61"/>
    </row>
    <row r="569">
      <c r="A569" s="60"/>
      <c r="B569" s="61"/>
      <c r="C569" s="61"/>
      <c r="D569" s="61"/>
      <c r="E569" s="61"/>
    </row>
    <row r="570">
      <c r="A570" s="60"/>
      <c r="B570" s="61"/>
      <c r="C570" s="61"/>
      <c r="D570" s="61"/>
      <c r="E570" s="61"/>
    </row>
    <row r="571">
      <c r="A571" s="60"/>
      <c r="B571" s="61"/>
      <c r="C571" s="61"/>
      <c r="D571" s="61"/>
      <c r="E571" s="61"/>
    </row>
    <row r="572">
      <c r="A572" s="60"/>
      <c r="B572" s="61"/>
      <c r="C572" s="61"/>
      <c r="D572" s="61"/>
      <c r="E572" s="61"/>
    </row>
    <row r="573">
      <c r="A573" s="60"/>
      <c r="B573" s="61"/>
      <c r="C573" s="61"/>
      <c r="D573" s="61"/>
      <c r="E573" s="61"/>
    </row>
    <row r="574">
      <c r="A574" s="60"/>
      <c r="B574" s="61"/>
      <c r="C574" s="61"/>
      <c r="D574" s="61"/>
      <c r="E574" s="61"/>
    </row>
    <row r="575">
      <c r="A575" s="60"/>
      <c r="B575" s="61"/>
      <c r="C575" s="61"/>
      <c r="D575" s="61"/>
      <c r="E575" s="61"/>
    </row>
    <row r="576">
      <c r="A576" s="60"/>
      <c r="B576" s="61"/>
      <c r="C576" s="61"/>
      <c r="D576" s="61"/>
      <c r="E576" s="61"/>
    </row>
    <row r="577">
      <c r="A577" s="60"/>
      <c r="B577" s="61"/>
      <c r="C577" s="61"/>
      <c r="D577" s="61"/>
      <c r="E577" s="61"/>
    </row>
    <row r="578">
      <c r="A578" s="60"/>
      <c r="B578" s="61"/>
      <c r="C578" s="61"/>
      <c r="D578" s="61"/>
      <c r="E578" s="61"/>
    </row>
    <row r="579">
      <c r="A579" s="60"/>
      <c r="B579" s="61"/>
      <c r="C579" s="61"/>
      <c r="D579" s="61"/>
      <c r="E579" s="61"/>
    </row>
    <row r="580">
      <c r="A580" s="60"/>
      <c r="B580" s="61"/>
      <c r="C580" s="61"/>
      <c r="D580" s="61"/>
      <c r="E580" s="61"/>
    </row>
    <row r="581">
      <c r="A581" s="60"/>
      <c r="B581" s="61"/>
      <c r="C581" s="61"/>
      <c r="D581" s="61"/>
      <c r="E581" s="61"/>
    </row>
    <row r="582">
      <c r="A582" s="60"/>
      <c r="B582" s="61"/>
      <c r="C582" s="61"/>
      <c r="D582" s="61"/>
      <c r="E582" s="61"/>
    </row>
    <row r="583">
      <c r="A583" s="60"/>
      <c r="B583" s="61"/>
      <c r="C583" s="61"/>
      <c r="D583" s="61"/>
      <c r="E583" s="61"/>
    </row>
    <row r="584">
      <c r="A584" s="60"/>
      <c r="B584" s="61"/>
      <c r="C584" s="61"/>
      <c r="D584" s="61"/>
      <c r="E584" s="61"/>
    </row>
    <row r="585">
      <c r="A585" s="60"/>
      <c r="B585" s="61"/>
      <c r="C585" s="61"/>
      <c r="D585" s="61"/>
      <c r="E585" s="61"/>
    </row>
    <row r="586">
      <c r="A586" s="60"/>
      <c r="B586" s="61"/>
      <c r="C586" s="61"/>
      <c r="D586" s="61"/>
      <c r="E586" s="61"/>
    </row>
    <row r="587">
      <c r="A587" s="60"/>
      <c r="B587" s="61"/>
      <c r="C587" s="61"/>
      <c r="D587" s="61"/>
      <c r="E587" s="61"/>
    </row>
    <row r="588">
      <c r="A588" s="60"/>
      <c r="B588" s="61"/>
      <c r="C588" s="61"/>
      <c r="D588" s="61"/>
      <c r="E588" s="61"/>
    </row>
    <row r="589">
      <c r="A589" s="60"/>
      <c r="B589" s="61"/>
      <c r="C589" s="61"/>
      <c r="D589" s="61"/>
      <c r="E589" s="61"/>
    </row>
    <row r="590">
      <c r="A590" s="60"/>
      <c r="B590" s="61"/>
      <c r="C590" s="61"/>
      <c r="D590" s="61"/>
      <c r="E590" s="61"/>
    </row>
    <row r="591">
      <c r="A591" s="60"/>
      <c r="B591" s="61"/>
      <c r="C591" s="61"/>
      <c r="D591" s="61"/>
      <c r="E591" s="61"/>
    </row>
    <row r="592">
      <c r="A592" s="60"/>
      <c r="B592" s="61"/>
      <c r="C592" s="61"/>
      <c r="D592" s="61"/>
      <c r="E592" s="61"/>
    </row>
    <row r="593">
      <c r="A593" s="60"/>
      <c r="B593" s="61"/>
      <c r="C593" s="61"/>
      <c r="D593" s="61"/>
      <c r="E593" s="61"/>
    </row>
    <row r="594">
      <c r="A594" s="60"/>
      <c r="B594" s="61"/>
      <c r="C594" s="61"/>
      <c r="D594" s="61"/>
      <c r="E594" s="61"/>
    </row>
    <row r="595">
      <c r="A595" s="60"/>
      <c r="B595" s="61"/>
      <c r="C595" s="61"/>
      <c r="D595" s="61"/>
      <c r="E595" s="61"/>
    </row>
    <row r="596">
      <c r="A596" s="60"/>
      <c r="B596" s="61"/>
      <c r="C596" s="61"/>
      <c r="D596" s="61"/>
      <c r="E596" s="61"/>
    </row>
    <row r="597">
      <c r="A597" s="60"/>
      <c r="B597" s="61"/>
      <c r="C597" s="61"/>
      <c r="D597" s="61"/>
      <c r="E597" s="61"/>
    </row>
    <row r="598">
      <c r="A598" s="60"/>
      <c r="B598" s="61"/>
      <c r="C598" s="61"/>
      <c r="D598" s="61"/>
      <c r="E598" s="61"/>
    </row>
    <row r="599">
      <c r="A599" s="60"/>
      <c r="B599" s="61"/>
      <c r="C599" s="61"/>
      <c r="D599" s="61"/>
      <c r="E599" s="61"/>
    </row>
    <row r="600">
      <c r="A600" s="60"/>
      <c r="B600" s="61"/>
      <c r="C600" s="61"/>
      <c r="D600" s="61"/>
      <c r="E600" s="61"/>
    </row>
    <row r="601">
      <c r="A601" s="60"/>
      <c r="B601" s="61"/>
      <c r="C601" s="61"/>
      <c r="D601" s="61"/>
      <c r="E601" s="61"/>
    </row>
    <row r="602">
      <c r="A602" s="60"/>
      <c r="B602" s="61"/>
      <c r="C602" s="61"/>
      <c r="D602" s="61"/>
      <c r="E602" s="61"/>
    </row>
    <row r="603">
      <c r="A603" s="60"/>
      <c r="B603" s="61"/>
      <c r="C603" s="61"/>
      <c r="D603" s="61"/>
      <c r="E603" s="61"/>
    </row>
    <row r="604">
      <c r="A604" s="60"/>
      <c r="B604" s="61"/>
      <c r="C604" s="61"/>
      <c r="D604" s="61"/>
      <c r="E604" s="61"/>
    </row>
    <row r="605">
      <c r="A605" s="60"/>
      <c r="B605" s="61"/>
      <c r="C605" s="61"/>
      <c r="D605" s="61"/>
      <c r="E605" s="61"/>
    </row>
    <row r="606">
      <c r="A606" s="60"/>
      <c r="B606" s="61"/>
      <c r="C606" s="61"/>
      <c r="D606" s="61"/>
      <c r="E606" s="61"/>
    </row>
    <row r="607">
      <c r="A607" s="60"/>
      <c r="B607" s="61"/>
      <c r="C607" s="61"/>
      <c r="D607" s="61"/>
      <c r="E607" s="61"/>
    </row>
    <row r="608">
      <c r="A608" s="60"/>
      <c r="B608" s="61"/>
      <c r="C608" s="61"/>
      <c r="D608" s="61"/>
      <c r="E608" s="61"/>
    </row>
    <row r="609">
      <c r="A609" s="60"/>
      <c r="B609" s="61"/>
      <c r="C609" s="61"/>
      <c r="D609" s="61"/>
      <c r="E609" s="61"/>
    </row>
    <row r="610">
      <c r="A610" s="60"/>
      <c r="B610" s="61"/>
      <c r="C610" s="61"/>
      <c r="D610" s="61"/>
      <c r="E610" s="61"/>
    </row>
    <row r="611">
      <c r="A611" s="60"/>
      <c r="B611" s="61"/>
      <c r="C611" s="61"/>
      <c r="D611" s="61"/>
      <c r="E611" s="61"/>
    </row>
    <row r="612">
      <c r="A612" s="60"/>
      <c r="B612" s="61"/>
      <c r="C612" s="61"/>
      <c r="D612" s="61"/>
      <c r="E612" s="61"/>
    </row>
    <row r="613">
      <c r="A613" s="60"/>
      <c r="B613" s="61"/>
      <c r="C613" s="61"/>
      <c r="D613" s="61"/>
      <c r="E613" s="61"/>
    </row>
    <row r="614">
      <c r="A614" s="60"/>
      <c r="B614" s="61"/>
      <c r="C614" s="61"/>
      <c r="D614" s="61"/>
      <c r="E614" s="61"/>
    </row>
    <row r="615">
      <c r="A615" s="60"/>
      <c r="B615" s="61"/>
      <c r="C615" s="61"/>
      <c r="D615" s="61"/>
      <c r="E615" s="61"/>
    </row>
    <row r="616">
      <c r="A616" s="60"/>
      <c r="B616" s="61"/>
      <c r="C616" s="61"/>
      <c r="D616" s="61"/>
      <c r="E616" s="61"/>
    </row>
    <row r="617">
      <c r="A617" s="60"/>
      <c r="B617" s="61"/>
      <c r="C617" s="61"/>
      <c r="D617" s="61"/>
      <c r="E617" s="61"/>
    </row>
    <row r="618">
      <c r="A618" s="60"/>
      <c r="B618" s="61"/>
      <c r="C618" s="61"/>
      <c r="D618" s="61"/>
      <c r="E618" s="61"/>
    </row>
    <row r="619">
      <c r="A619" s="60"/>
      <c r="B619" s="61"/>
      <c r="C619" s="61"/>
      <c r="D619" s="61"/>
      <c r="E619" s="61"/>
    </row>
    <row r="620">
      <c r="A620" s="60"/>
      <c r="B620" s="61"/>
      <c r="C620" s="61"/>
      <c r="D620" s="61"/>
      <c r="E620" s="61"/>
    </row>
    <row r="621">
      <c r="A621" s="60"/>
      <c r="B621" s="61"/>
      <c r="C621" s="61"/>
      <c r="D621" s="61"/>
      <c r="E621" s="61"/>
    </row>
    <row r="622">
      <c r="A622" s="60"/>
      <c r="B622" s="61"/>
      <c r="C622" s="61"/>
      <c r="D622" s="61"/>
      <c r="E622" s="61"/>
    </row>
    <row r="623">
      <c r="A623" s="60"/>
      <c r="B623" s="61"/>
      <c r="C623" s="61"/>
      <c r="D623" s="61"/>
      <c r="E623" s="61"/>
    </row>
    <row r="624">
      <c r="A624" s="60"/>
      <c r="B624" s="61"/>
      <c r="C624" s="61"/>
      <c r="D624" s="61"/>
      <c r="E624" s="61"/>
    </row>
    <row r="625">
      <c r="A625" s="60"/>
      <c r="B625" s="61"/>
      <c r="C625" s="61"/>
      <c r="D625" s="61"/>
      <c r="E625" s="61"/>
    </row>
    <row r="626">
      <c r="A626" s="60"/>
      <c r="B626" s="61"/>
      <c r="C626" s="61"/>
      <c r="D626" s="61"/>
      <c r="E626" s="61"/>
    </row>
    <row r="627">
      <c r="A627" s="60"/>
      <c r="B627" s="61"/>
      <c r="C627" s="61"/>
      <c r="D627" s="61"/>
      <c r="E627" s="61"/>
    </row>
    <row r="628">
      <c r="A628" s="60"/>
      <c r="B628" s="61"/>
      <c r="C628" s="61"/>
      <c r="D628" s="61"/>
      <c r="E628" s="61"/>
    </row>
    <row r="629">
      <c r="A629" s="60"/>
      <c r="B629" s="61"/>
      <c r="C629" s="61"/>
      <c r="D629" s="61"/>
      <c r="E629" s="61"/>
    </row>
    <row r="630">
      <c r="A630" s="60"/>
      <c r="B630" s="61"/>
      <c r="C630" s="61"/>
      <c r="D630" s="61"/>
      <c r="E630" s="61"/>
    </row>
    <row r="631">
      <c r="A631" s="60"/>
      <c r="B631" s="61"/>
      <c r="C631" s="61"/>
      <c r="D631" s="61"/>
      <c r="E631" s="61"/>
    </row>
    <row r="632">
      <c r="A632" s="60"/>
      <c r="B632" s="61"/>
      <c r="C632" s="61"/>
      <c r="D632" s="61"/>
      <c r="E632" s="61"/>
    </row>
    <row r="633">
      <c r="A633" s="60"/>
      <c r="B633" s="61"/>
      <c r="C633" s="61"/>
      <c r="D633" s="61"/>
      <c r="E633" s="61"/>
    </row>
    <row r="634">
      <c r="A634" s="60"/>
      <c r="B634" s="61"/>
      <c r="C634" s="61"/>
      <c r="D634" s="61"/>
      <c r="E634" s="61"/>
    </row>
    <row r="635">
      <c r="A635" s="60"/>
      <c r="B635" s="61"/>
      <c r="C635" s="61"/>
      <c r="D635" s="61"/>
      <c r="E635" s="61"/>
    </row>
    <row r="636">
      <c r="A636" s="60"/>
      <c r="B636" s="61"/>
      <c r="C636" s="61"/>
      <c r="D636" s="61"/>
      <c r="E636" s="61"/>
    </row>
    <row r="637">
      <c r="A637" s="60"/>
      <c r="B637" s="61"/>
      <c r="C637" s="61"/>
      <c r="D637" s="61"/>
      <c r="E637" s="61"/>
    </row>
    <row r="638">
      <c r="A638" s="60"/>
      <c r="B638" s="61"/>
      <c r="C638" s="61"/>
      <c r="D638" s="61"/>
      <c r="E638" s="61"/>
    </row>
    <row r="639">
      <c r="A639" s="60"/>
      <c r="B639" s="61"/>
      <c r="C639" s="61"/>
      <c r="D639" s="61"/>
      <c r="E639" s="61"/>
    </row>
    <row r="640">
      <c r="A640" s="60"/>
      <c r="B640" s="61"/>
      <c r="C640" s="61"/>
      <c r="D640" s="61"/>
      <c r="E640" s="61"/>
    </row>
    <row r="641">
      <c r="A641" s="60"/>
      <c r="B641" s="61"/>
      <c r="C641" s="61"/>
      <c r="D641" s="61"/>
      <c r="E641" s="61"/>
    </row>
    <row r="642">
      <c r="A642" s="60"/>
      <c r="B642" s="61"/>
      <c r="C642" s="61"/>
      <c r="D642" s="61"/>
      <c r="E642" s="61"/>
    </row>
    <row r="643">
      <c r="A643" s="60"/>
      <c r="B643" s="61"/>
      <c r="C643" s="61"/>
      <c r="D643" s="61"/>
      <c r="E643" s="61"/>
    </row>
    <row r="644">
      <c r="A644" s="60"/>
      <c r="B644" s="61"/>
      <c r="C644" s="61"/>
      <c r="D644" s="61"/>
      <c r="E644" s="61"/>
    </row>
    <row r="645">
      <c r="A645" s="60"/>
      <c r="B645" s="61"/>
      <c r="C645" s="61"/>
      <c r="D645" s="61"/>
      <c r="E645" s="61"/>
    </row>
    <row r="646">
      <c r="A646" s="60"/>
      <c r="B646" s="61"/>
      <c r="C646" s="61"/>
      <c r="D646" s="61"/>
      <c r="E646" s="61"/>
    </row>
    <row r="647">
      <c r="A647" s="60"/>
      <c r="B647" s="61"/>
      <c r="C647" s="61"/>
      <c r="D647" s="61"/>
      <c r="E647" s="61"/>
    </row>
    <row r="648">
      <c r="A648" s="60"/>
      <c r="B648" s="61"/>
      <c r="C648" s="61"/>
      <c r="D648" s="61"/>
      <c r="E648" s="61"/>
    </row>
    <row r="649">
      <c r="A649" s="60"/>
      <c r="B649" s="61"/>
      <c r="C649" s="61"/>
      <c r="D649" s="61"/>
      <c r="E649" s="61"/>
    </row>
    <row r="650">
      <c r="A650" s="60"/>
      <c r="B650" s="61"/>
      <c r="C650" s="61"/>
      <c r="D650" s="61"/>
      <c r="E650" s="61"/>
    </row>
    <row r="651">
      <c r="A651" s="60"/>
      <c r="B651" s="61"/>
      <c r="C651" s="61"/>
      <c r="D651" s="61"/>
      <c r="E651" s="61"/>
    </row>
    <row r="652">
      <c r="A652" s="60"/>
      <c r="B652" s="61"/>
      <c r="C652" s="61"/>
      <c r="D652" s="61"/>
      <c r="E652" s="61"/>
    </row>
    <row r="653">
      <c r="A653" s="60"/>
      <c r="B653" s="61"/>
      <c r="C653" s="61"/>
      <c r="D653" s="61"/>
      <c r="E653" s="61"/>
    </row>
    <row r="654">
      <c r="A654" s="60"/>
      <c r="B654" s="61"/>
      <c r="C654" s="61"/>
      <c r="D654" s="61"/>
      <c r="E654" s="61"/>
    </row>
    <row r="655">
      <c r="A655" s="60"/>
      <c r="B655" s="61"/>
      <c r="C655" s="61"/>
      <c r="D655" s="61"/>
      <c r="E655" s="61"/>
    </row>
    <row r="656">
      <c r="A656" s="60"/>
      <c r="B656" s="61"/>
      <c r="C656" s="61"/>
      <c r="D656" s="61"/>
      <c r="E656" s="61"/>
    </row>
    <row r="657">
      <c r="A657" s="60"/>
      <c r="B657" s="61"/>
      <c r="C657" s="61"/>
      <c r="D657" s="61"/>
      <c r="E657" s="61"/>
    </row>
    <row r="658">
      <c r="A658" s="60"/>
      <c r="B658" s="61"/>
      <c r="C658" s="61"/>
      <c r="D658" s="61"/>
      <c r="E658" s="61"/>
    </row>
    <row r="659">
      <c r="A659" s="60"/>
      <c r="B659" s="61"/>
      <c r="C659" s="61"/>
      <c r="D659" s="61"/>
      <c r="E659" s="61"/>
    </row>
    <row r="660">
      <c r="A660" s="60"/>
      <c r="B660" s="61"/>
      <c r="C660" s="61"/>
      <c r="D660" s="61"/>
      <c r="E660" s="61"/>
    </row>
    <row r="661">
      <c r="A661" s="60"/>
      <c r="B661" s="61"/>
      <c r="C661" s="61"/>
      <c r="D661" s="61"/>
      <c r="E661" s="61"/>
    </row>
    <row r="662">
      <c r="A662" s="60"/>
      <c r="B662" s="61"/>
      <c r="C662" s="61"/>
      <c r="D662" s="61"/>
      <c r="E662" s="61"/>
    </row>
    <row r="663">
      <c r="A663" s="60"/>
      <c r="B663" s="61"/>
      <c r="C663" s="61"/>
      <c r="D663" s="61"/>
      <c r="E663" s="61"/>
    </row>
    <row r="664">
      <c r="A664" s="60"/>
      <c r="B664" s="61"/>
      <c r="C664" s="61"/>
      <c r="D664" s="61"/>
      <c r="E664" s="61"/>
    </row>
    <row r="665">
      <c r="A665" s="60"/>
      <c r="B665" s="61"/>
      <c r="C665" s="61"/>
      <c r="D665" s="61"/>
      <c r="E665" s="61"/>
    </row>
    <row r="666">
      <c r="A666" s="60"/>
      <c r="B666" s="61"/>
      <c r="C666" s="61"/>
      <c r="D666" s="61"/>
      <c r="E666" s="61"/>
    </row>
    <row r="667">
      <c r="A667" s="60"/>
      <c r="B667" s="61"/>
      <c r="C667" s="61"/>
      <c r="D667" s="61"/>
      <c r="E667" s="61"/>
    </row>
    <row r="668">
      <c r="A668" s="60"/>
      <c r="B668" s="61"/>
      <c r="C668" s="61"/>
      <c r="D668" s="61"/>
      <c r="E668" s="61"/>
    </row>
    <row r="669">
      <c r="A669" s="60"/>
      <c r="B669" s="61"/>
      <c r="C669" s="61"/>
      <c r="D669" s="61"/>
      <c r="E669" s="61"/>
    </row>
    <row r="670">
      <c r="A670" s="60"/>
      <c r="B670" s="61"/>
      <c r="C670" s="61"/>
      <c r="D670" s="61"/>
      <c r="E670" s="61"/>
    </row>
    <row r="671">
      <c r="A671" s="60"/>
      <c r="B671" s="61"/>
      <c r="C671" s="61"/>
      <c r="D671" s="61"/>
      <c r="E671" s="61"/>
    </row>
    <row r="672">
      <c r="A672" s="60"/>
      <c r="B672" s="61"/>
      <c r="C672" s="61"/>
      <c r="D672" s="61"/>
      <c r="E672" s="61"/>
    </row>
    <row r="673">
      <c r="A673" s="60"/>
      <c r="B673" s="61"/>
      <c r="C673" s="61"/>
      <c r="D673" s="61"/>
      <c r="E673" s="61"/>
    </row>
    <row r="674">
      <c r="A674" s="60"/>
      <c r="B674" s="61"/>
      <c r="C674" s="61"/>
      <c r="D674" s="61"/>
      <c r="E674" s="61"/>
    </row>
    <row r="675">
      <c r="A675" s="60"/>
      <c r="B675" s="61"/>
      <c r="C675" s="61"/>
      <c r="D675" s="61"/>
      <c r="E675" s="61"/>
    </row>
    <row r="676">
      <c r="A676" s="60"/>
      <c r="B676" s="61"/>
      <c r="C676" s="61"/>
      <c r="D676" s="61"/>
      <c r="E676" s="61"/>
    </row>
    <row r="677">
      <c r="A677" s="60"/>
      <c r="B677" s="61"/>
      <c r="C677" s="61"/>
      <c r="D677" s="61"/>
      <c r="E677" s="61"/>
    </row>
    <row r="678">
      <c r="A678" s="60"/>
      <c r="B678" s="61"/>
      <c r="C678" s="61"/>
      <c r="D678" s="61"/>
      <c r="E678" s="61"/>
    </row>
    <row r="679">
      <c r="A679" s="60"/>
      <c r="B679" s="61"/>
      <c r="C679" s="61"/>
      <c r="D679" s="61"/>
      <c r="E679" s="61"/>
    </row>
    <row r="680">
      <c r="A680" s="60"/>
      <c r="B680" s="61"/>
      <c r="C680" s="61"/>
      <c r="D680" s="61"/>
      <c r="E680" s="61"/>
    </row>
    <row r="681">
      <c r="A681" s="60"/>
      <c r="B681" s="61"/>
      <c r="C681" s="61"/>
      <c r="D681" s="61"/>
      <c r="E681" s="61"/>
    </row>
    <row r="682">
      <c r="A682" s="60"/>
      <c r="B682" s="61"/>
      <c r="C682" s="61"/>
      <c r="D682" s="61"/>
      <c r="E682" s="61"/>
    </row>
    <row r="683">
      <c r="A683" s="60"/>
      <c r="B683" s="61"/>
      <c r="C683" s="61"/>
      <c r="D683" s="61"/>
      <c r="E683" s="61"/>
    </row>
    <row r="684">
      <c r="A684" s="60"/>
      <c r="B684" s="61"/>
      <c r="C684" s="61"/>
      <c r="D684" s="61"/>
      <c r="E684" s="61"/>
    </row>
    <row r="685">
      <c r="A685" s="60"/>
      <c r="B685" s="61"/>
      <c r="C685" s="61"/>
      <c r="D685" s="61"/>
      <c r="E685" s="61"/>
    </row>
    <row r="686">
      <c r="A686" s="60"/>
      <c r="B686" s="61"/>
      <c r="C686" s="61"/>
      <c r="D686" s="61"/>
      <c r="E686" s="61"/>
    </row>
    <row r="687">
      <c r="A687" s="60"/>
      <c r="B687" s="61"/>
      <c r="C687" s="61"/>
      <c r="D687" s="61"/>
      <c r="E687" s="61"/>
    </row>
    <row r="688">
      <c r="A688" s="60"/>
      <c r="B688" s="61"/>
      <c r="C688" s="61"/>
      <c r="D688" s="61"/>
      <c r="E688" s="61"/>
    </row>
    <row r="689">
      <c r="A689" s="60"/>
      <c r="B689" s="61"/>
      <c r="C689" s="61"/>
      <c r="D689" s="61"/>
      <c r="E689" s="61"/>
    </row>
    <row r="690">
      <c r="A690" s="60"/>
      <c r="B690" s="61"/>
      <c r="C690" s="61"/>
      <c r="D690" s="61"/>
      <c r="E690" s="61"/>
    </row>
    <row r="691">
      <c r="A691" s="60"/>
      <c r="B691" s="61"/>
      <c r="C691" s="61"/>
      <c r="D691" s="61"/>
      <c r="E691" s="61"/>
    </row>
    <row r="692">
      <c r="A692" s="60"/>
      <c r="B692" s="61"/>
      <c r="C692" s="61"/>
      <c r="D692" s="61"/>
      <c r="E692" s="61"/>
    </row>
    <row r="693">
      <c r="A693" s="60"/>
      <c r="B693" s="61"/>
      <c r="C693" s="61"/>
      <c r="D693" s="61"/>
      <c r="E693" s="61"/>
    </row>
    <row r="694">
      <c r="A694" s="60"/>
      <c r="B694" s="61"/>
      <c r="C694" s="61"/>
      <c r="D694" s="61"/>
      <c r="E694" s="61"/>
    </row>
    <row r="695">
      <c r="A695" s="60"/>
      <c r="B695" s="61"/>
      <c r="C695" s="61"/>
      <c r="D695" s="61"/>
      <c r="E695" s="61"/>
    </row>
    <row r="696">
      <c r="A696" s="60"/>
      <c r="B696" s="61"/>
      <c r="C696" s="61"/>
      <c r="D696" s="61"/>
      <c r="E696" s="61"/>
    </row>
    <row r="697">
      <c r="A697" s="60"/>
      <c r="B697" s="61"/>
      <c r="C697" s="61"/>
      <c r="D697" s="61"/>
      <c r="E697" s="61"/>
    </row>
    <row r="698">
      <c r="A698" s="60"/>
      <c r="B698" s="61"/>
      <c r="C698" s="61"/>
      <c r="D698" s="61"/>
      <c r="E698" s="61"/>
    </row>
    <row r="699">
      <c r="A699" s="60"/>
      <c r="B699" s="61"/>
      <c r="C699" s="61"/>
      <c r="D699" s="61"/>
      <c r="E699" s="61"/>
    </row>
    <row r="700">
      <c r="A700" s="60"/>
      <c r="B700" s="61"/>
      <c r="C700" s="61"/>
      <c r="D700" s="61"/>
      <c r="E700" s="61"/>
    </row>
    <row r="701">
      <c r="A701" s="60"/>
      <c r="B701" s="61"/>
      <c r="C701" s="61"/>
      <c r="D701" s="61"/>
      <c r="E701" s="61"/>
    </row>
    <row r="702">
      <c r="A702" s="60"/>
      <c r="B702" s="61"/>
      <c r="C702" s="61"/>
      <c r="D702" s="61"/>
      <c r="E702" s="61"/>
    </row>
    <row r="703">
      <c r="A703" s="60"/>
      <c r="B703" s="61"/>
      <c r="C703" s="61"/>
      <c r="D703" s="61"/>
      <c r="E703" s="61"/>
    </row>
    <row r="704">
      <c r="A704" s="60"/>
      <c r="B704" s="61"/>
      <c r="C704" s="61"/>
      <c r="D704" s="61"/>
      <c r="E704" s="61"/>
    </row>
    <row r="705">
      <c r="A705" s="60"/>
      <c r="B705" s="61"/>
      <c r="C705" s="61"/>
      <c r="D705" s="61"/>
      <c r="E705" s="61"/>
    </row>
    <row r="706">
      <c r="A706" s="60"/>
      <c r="B706" s="61"/>
      <c r="C706" s="61"/>
      <c r="D706" s="61"/>
      <c r="E706" s="61"/>
    </row>
    <row r="707">
      <c r="A707" s="60"/>
      <c r="B707" s="61"/>
      <c r="C707" s="61"/>
      <c r="D707" s="61"/>
      <c r="E707" s="61"/>
    </row>
    <row r="708">
      <c r="A708" s="60"/>
      <c r="B708" s="61"/>
      <c r="C708" s="61"/>
      <c r="D708" s="61"/>
      <c r="E708" s="61"/>
    </row>
    <row r="709">
      <c r="A709" s="60"/>
      <c r="B709" s="61"/>
      <c r="C709" s="61"/>
      <c r="D709" s="61"/>
      <c r="E709" s="61"/>
    </row>
    <row r="710">
      <c r="A710" s="60"/>
      <c r="B710" s="61"/>
      <c r="C710" s="61"/>
      <c r="D710" s="61"/>
      <c r="E710" s="61"/>
    </row>
    <row r="711">
      <c r="A711" s="60"/>
      <c r="B711" s="61"/>
      <c r="C711" s="61"/>
      <c r="D711" s="61"/>
      <c r="E711" s="61"/>
    </row>
    <row r="712">
      <c r="A712" s="60"/>
      <c r="B712" s="61"/>
      <c r="C712" s="61"/>
      <c r="D712" s="61"/>
      <c r="E712" s="61"/>
    </row>
    <row r="713">
      <c r="A713" s="60"/>
      <c r="B713" s="61"/>
      <c r="C713" s="61"/>
      <c r="D713" s="61"/>
      <c r="E713" s="61"/>
    </row>
    <row r="714">
      <c r="A714" s="60"/>
      <c r="B714" s="61"/>
      <c r="C714" s="61"/>
      <c r="D714" s="61"/>
      <c r="E714" s="61"/>
    </row>
    <row r="715">
      <c r="A715" s="60"/>
      <c r="B715" s="61"/>
      <c r="C715" s="61"/>
      <c r="D715" s="61"/>
      <c r="E715" s="61"/>
    </row>
    <row r="716">
      <c r="A716" s="60"/>
      <c r="B716" s="61"/>
      <c r="C716" s="61"/>
      <c r="D716" s="61"/>
      <c r="E716" s="61"/>
    </row>
    <row r="717">
      <c r="A717" s="60"/>
      <c r="B717" s="61"/>
      <c r="C717" s="61"/>
      <c r="D717" s="61"/>
      <c r="E717" s="61"/>
    </row>
    <row r="718">
      <c r="A718" s="60"/>
      <c r="B718" s="61"/>
      <c r="C718" s="61"/>
      <c r="D718" s="61"/>
      <c r="E718" s="61"/>
    </row>
    <row r="719">
      <c r="A719" s="60"/>
      <c r="B719" s="61"/>
      <c r="C719" s="61"/>
      <c r="D719" s="61"/>
      <c r="E719" s="61"/>
    </row>
    <row r="720">
      <c r="A720" s="60"/>
      <c r="B720" s="61"/>
      <c r="C720" s="61"/>
      <c r="D720" s="61"/>
      <c r="E720" s="61"/>
    </row>
    <row r="721">
      <c r="A721" s="60"/>
      <c r="B721" s="61"/>
      <c r="C721" s="61"/>
      <c r="D721" s="61"/>
      <c r="E721" s="61"/>
    </row>
    <row r="722">
      <c r="A722" s="60"/>
      <c r="B722" s="61"/>
      <c r="C722" s="61"/>
      <c r="D722" s="61"/>
      <c r="E722" s="61"/>
    </row>
    <row r="723">
      <c r="A723" s="60"/>
      <c r="B723" s="61"/>
      <c r="C723" s="61"/>
      <c r="D723" s="61"/>
      <c r="E723" s="61"/>
    </row>
    <row r="724">
      <c r="A724" s="60"/>
      <c r="B724" s="61"/>
      <c r="C724" s="61"/>
      <c r="D724" s="61"/>
      <c r="E724" s="61"/>
    </row>
    <row r="725">
      <c r="A725" s="60"/>
      <c r="B725" s="61"/>
      <c r="C725" s="61"/>
      <c r="D725" s="61"/>
      <c r="E725" s="61"/>
    </row>
    <row r="726">
      <c r="A726" s="60"/>
      <c r="B726" s="61"/>
      <c r="C726" s="61"/>
      <c r="D726" s="61"/>
      <c r="E726" s="61"/>
    </row>
    <row r="727">
      <c r="A727" s="60"/>
      <c r="B727" s="61"/>
      <c r="C727" s="61"/>
      <c r="D727" s="61"/>
      <c r="E727" s="61"/>
    </row>
    <row r="728">
      <c r="A728" s="60"/>
      <c r="B728" s="61"/>
      <c r="C728" s="61"/>
      <c r="D728" s="61"/>
      <c r="E728" s="61"/>
    </row>
    <row r="729">
      <c r="A729" s="60"/>
      <c r="B729" s="61"/>
      <c r="C729" s="61"/>
      <c r="D729" s="61"/>
      <c r="E729" s="61"/>
    </row>
    <row r="730">
      <c r="A730" s="60"/>
      <c r="B730" s="61"/>
      <c r="C730" s="61"/>
      <c r="D730" s="61"/>
      <c r="E730" s="61"/>
    </row>
    <row r="731">
      <c r="A731" s="60"/>
      <c r="B731" s="61"/>
      <c r="C731" s="61"/>
      <c r="D731" s="61"/>
      <c r="E731" s="61"/>
    </row>
    <row r="732">
      <c r="A732" s="60"/>
      <c r="B732" s="61"/>
      <c r="C732" s="61"/>
      <c r="D732" s="61"/>
      <c r="E732" s="61"/>
    </row>
    <row r="733">
      <c r="A733" s="60"/>
      <c r="B733" s="61"/>
      <c r="C733" s="61"/>
      <c r="D733" s="61"/>
      <c r="E733" s="61"/>
    </row>
    <row r="734">
      <c r="A734" s="60"/>
      <c r="B734" s="61"/>
      <c r="C734" s="61"/>
      <c r="D734" s="61"/>
      <c r="E734" s="61"/>
    </row>
    <row r="735">
      <c r="A735" s="60"/>
      <c r="B735" s="61"/>
      <c r="C735" s="61"/>
      <c r="D735" s="61"/>
      <c r="E735" s="61"/>
    </row>
    <row r="736">
      <c r="A736" s="60"/>
      <c r="B736" s="61"/>
      <c r="C736" s="61"/>
      <c r="D736" s="61"/>
      <c r="E736" s="61"/>
    </row>
    <row r="737">
      <c r="A737" s="60"/>
      <c r="B737" s="61"/>
      <c r="C737" s="61"/>
      <c r="D737" s="61"/>
      <c r="E737" s="61"/>
    </row>
    <row r="738">
      <c r="A738" s="60"/>
      <c r="B738" s="61"/>
      <c r="C738" s="61"/>
      <c r="D738" s="61"/>
      <c r="E738" s="61"/>
    </row>
    <row r="739">
      <c r="A739" s="60"/>
      <c r="B739" s="61"/>
      <c r="C739" s="61"/>
      <c r="D739" s="61"/>
      <c r="E739" s="61"/>
    </row>
    <row r="740">
      <c r="A740" s="60"/>
      <c r="B740" s="61"/>
      <c r="C740" s="61"/>
      <c r="D740" s="61"/>
      <c r="E740" s="61"/>
    </row>
    <row r="741">
      <c r="A741" s="60"/>
      <c r="B741" s="61"/>
      <c r="C741" s="61"/>
      <c r="D741" s="61"/>
      <c r="E741" s="61"/>
    </row>
    <row r="742">
      <c r="A742" s="60"/>
      <c r="B742" s="61"/>
      <c r="C742" s="61"/>
      <c r="D742" s="61"/>
      <c r="E742" s="61"/>
    </row>
    <row r="743">
      <c r="A743" s="60"/>
      <c r="B743" s="61"/>
      <c r="C743" s="61"/>
      <c r="D743" s="61"/>
      <c r="E743" s="61"/>
    </row>
    <row r="744">
      <c r="A744" s="60"/>
      <c r="B744" s="61"/>
      <c r="C744" s="61"/>
      <c r="D744" s="61"/>
      <c r="E744" s="61"/>
    </row>
    <row r="745">
      <c r="A745" s="60"/>
      <c r="B745" s="61"/>
      <c r="C745" s="61"/>
      <c r="D745" s="61"/>
      <c r="E745" s="61"/>
    </row>
    <row r="746">
      <c r="A746" s="60"/>
      <c r="B746" s="61"/>
      <c r="C746" s="61"/>
      <c r="D746" s="61"/>
      <c r="E746" s="61"/>
    </row>
    <row r="747">
      <c r="A747" s="60"/>
      <c r="B747" s="61"/>
      <c r="C747" s="61"/>
      <c r="D747" s="61"/>
      <c r="E747" s="61"/>
    </row>
    <row r="748">
      <c r="A748" s="60"/>
      <c r="B748" s="61"/>
      <c r="C748" s="61"/>
      <c r="D748" s="61"/>
      <c r="E748" s="61"/>
    </row>
    <row r="749">
      <c r="A749" s="60"/>
      <c r="B749" s="61"/>
      <c r="C749" s="61"/>
      <c r="D749" s="61"/>
      <c r="E749" s="61"/>
    </row>
    <row r="750">
      <c r="A750" s="60"/>
      <c r="B750" s="61"/>
      <c r="C750" s="61"/>
      <c r="D750" s="61"/>
      <c r="E750" s="61"/>
    </row>
    <row r="751">
      <c r="A751" s="60"/>
      <c r="B751" s="61"/>
      <c r="C751" s="61"/>
      <c r="D751" s="61"/>
      <c r="E751" s="61"/>
    </row>
    <row r="752">
      <c r="A752" s="60"/>
      <c r="B752" s="61"/>
      <c r="C752" s="61"/>
      <c r="D752" s="61"/>
      <c r="E752" s="61"/>
    </row>
    <row r="753">
      <c r="A753" s="60"/>
      <c r="B753" s="61"/>
      <c r="C753" s="61"/>
      <c r="D753" s="61"/>
      <c r="E753" s="61"/>
    </row>
    <row r="754">
      <c r="A754" s="60"/>
      <c r="B754" s="61"/>
      <c r="C754" s="61"/>
      <c r="D754" s="61"/>
      <c r="E754" s="61"/>
    </row>
    <row r="755">
      <c r="A755" s="60"/>
      <c r="B755" s="61"/>
      <c r="C755" s="61"/>
      <c r="D755" s="61"/>
      <c r="E755" s="61"/>
    </row>
    <row r="756">
      <c r="A756" s="60"/>
      <c r="B756" s="61"/>
      <c r="C756" s="61"/>
      <c r="D756" s="61"/>
      <c r="E756" s="61"/>
    </row>
    <row r="757">
      <c r="A757" s="60"/>
      <c r="B757" s="61"/>
      <c r="C757" s="61"/>
      <c r="D757" s="61"/>
      <c r="E757" s="61"/>
    </row>
    <row r="758">
      <c r="A758" s="60"/>
      <c r="B758" s="61"/>
      <c r="C758" s="61"/>
      <c r="D758" s="61"/>
      <c r="E758" s="61"/>
    </row>
    <row r="759">
      <c r="A759" s="60"/>
      <c r="B759" s="61"/>
      <c r="C759" s="61"/>
      <c r="D759" s="61"/>
      <c r="E759" s="61"/>
    </row>
    <row r="760">
      <c r="A760" s="60"/>
      <c r="B760" s="61"/>
      <c r="C760" s="61"/>
      <c r="D760" s="61"/>
      <c r="E760" s="61"/>
    </row>
    <row r="761">
      <c r="A761" s="60"/>
      <c r="B761" s="61"/>
      <c r="C761" s="61"/>
      <c r="D761" s="61"/>
      <c r="E761" s="61"/>
    </row>
    <row r="762">
      <c r="A762" s="60"/>
      <c r="B762" s="61"/>
      <c r="C762" s="61"/>
      <c r="D762" s="61"/>
      <c r="E762" s="61"/>
    </row>
    <row r="763">
      <c r="A763" s="60"/>
      <c r="B763" s="61"/>
      <c r="C763" s="61"/>
      <c r="D763" s="61"/>
      <c r="E763" s="61"/>
    </row>
    <row r="764">
      <c r="A764" s="60"/>
      <c r="B764" s="61"/>
      <c r="C764" s="61"/>
      <c r="D764" s="61"/>
      <c r="E764" s="61"/>
    </row>
    <row r="765">
      <c r="A765" s="60"/>
      <c r="B765" s="61"/>
      <c r="C765" s="61"/>
      <c r="D765" s="61"/>
      <c r="E765" s="61"/>
    </row>
    <row r="766">
      <c r="A766" s="60"/>
      <c r="B766" s="61"/>
      <c r="C766" s="61"/>
      <c r="D766" s="61"/>
      <c r="E766" s="61"/>
    </row>
    <row r="767">
      <c r="A767" s="60"/>
      <c r="B767" s="61"/>
      <c r="C767" s="61"/>
      <c r="D767" s="61"/>
      <c r="E767" s="61"/>
    </row>
    <row r="768">
      <c r="A768" s="60"/>
      <c r="B768" s="61"/>
      <c r="C768" s="61"/>
      <c r="D768" s="61"/>
      <c r="E768" s="61"/>
    </row>
    <row r="769">
      <c r="A769" s="60"/>
      <c r="B769" s="61"/>
      <c r="C769" s="61"/>
      <c r="D769" s="61"/>
      <c r="E769" s="61"/>
    </row>
    <row r="770">
      <c r="A770" s="60"/>
      <c r="B770" s="61"/>
      <c r="C770" s="61"/>
      <c r="D770" s="61"/>
      <c r="E770" s="61"/>
    </row>
    <row r="771">
      <c r="A771" s="60"/>
      <c r="B771" s="61"/>
      <c r="C771" s="61"/>
      <c r="D771" s="61"/>
      <c r="E771" s="61"/>
    </row>
    <row r="772">
      <c r="A772" s="60"/>
      <c r="B772" s="61"/>
      <c r="C772" s="61"/>
      <c r="D772" s="61"/>
      <c r="E772" s="61"/>
    </row>
    <row r="773">
      <c r="A773" s="60"/>
      <c r="B773" s="61"/>
      <c r="C773" s="61"/>
      <c r="D773" s="61"/>
      <c r="E773" s="61"/>
    </row>
    <row r="774">
      <c r="A774" s="60"/>
      <c r="B774" s="61"/>
      <c r="C774" s="61"/>
      <c r="D774" s="61"/>
      <c r="E774" s="61"/>
    </row>
    <row r="775">
      <c r="A775" s="60"/>
      <c r="B775" s="61"/>
      <c r="C775" s="61"/>
      <c r="D775" s="61"/>
      <c r="E775" s="61"/>
    </row>
    <row r="776">
      <c r="A776" s="60"/>
      <c r="B776" s="61"/>
      <c r="C776" s="61"/>
      <c r="D776" s="61"/>
      <c r="E776" s="61"/>
    </row>
    <row r="777">
      <c r="A777" s="60"/>
      <c r="B777" s="61"/>
      <c r="C777" s="61"/>
      <c r="D777" s="61"/>
      <c r="E777" s="61"/>
    </row>
    <row r="778">
      <c r="A778" s="60"/>
      <c r="B778" s="61"/>
      <c r="C778" s="61"/>
      <c r="D778" s="61"/>
      <c r="E778" s="61"/>
    </row>
    <row r="779">
      <c r="A779" s="60"/>
      <c r="B779" s="61"/>
      <c r="C779" s="61"/>
      <c r="D779" s="61"/>
      <c r="E779" s="61"/>
    </row>
    <row r="780">
      <c r="A780" s="60"/>
      <c r="B780" s="61"/>
      <c r="C780" s="61"/>
      <c r="D780" s="61"/>
      <c r="E780" s="61"/>
    </row>
    <row r="781">
      <c r="A781" s="60"/>
      <c r="B781" s="61"/>
      <c r="C781" s="61"/>
      <c r="D781" s="61"/>
      <c r="E781" s="61"/>
    </row>
    <row r="782">
      <c r="A782" s="60"/>
      <c r="B782" s="61"/>
      <c r="C782" s="61"/>
      <c r="D782" s="61"/>
      <c r="E782" s="61"/>
    </row>
    <row r="783">
      <c r="A783" s="60"/>
      <c r="B783" s="61"/>
      <c r="C783" s="61"/>
      <c r="D783" s="61"/>
      <c r="E783" s="61"/>
    </row>
    <row r="784">
      <c r="A784" s="60"/>
      <c r="B784" s="61"/>
      <c r="C784" s="61"/>
      <c r="D784" s="61"/>
      <c r="E784" s="61"/>
    </row>
    <row r="785">
      <c r="A785" s="60"/>
      <c r="B785" s="61"/>
      <c r="C785" s="61"/>
      <c r="D785" s="61"/>
      <c r="E785" s="61"/>
    </row>
    <row r="786">
      <c r="A786" s="60"/>
      <c r="B786" s="61"/>
      <c r="C786" s="61"/>
      <c r="D786" s="61"/>
      <c r="E786" s="61"/>
    </row>
    <row r="787">
      <c r="A787" s="60"/>
      <c r="B787" s="61"/>
      <c r="C787" s="61"/>
      <c r="D787" s="61"/>
      <c r="E787" s="61"/>
    </row>
    <row r="788">
      <c r="A788" s="60"/>
      <c r="B788" s="61"/>
      <c r="C788" s="61"/>
      <c r="D788" s="61"/>
      <c r="E788" s="61"/>
    </row>
    <row r="789">
      <c r="A789" s="60"/>
      <c r="B789" s="61"/>
      <c r="C789" s="61"/>
      <c r="D789" s="61"/>
      <c r="E789" s="61"/>
    </row>
    <row r="790">
      <c r="A790" s="60"/>
      <c r="B790" s="61"/>
      <c r="C790" s="61"/>
      <c r="D790" s="61"/>
      <c r="E790" s="61"/>
    </row>
    <row r="791">
      <c r="A791" s="60"/>
      <c r="B791" s="61"/>
      <c r="C791" s="61"/>
      <c r="D791" s="61"/>
      <c r="E791" s="61"/>
    </row>
    <row r="792">
      <c r="A792" s="60"/>
      <c r="B792" s="61"/>
      <c r="C792" s="61"/>
      <c r="D792" s="61"/>
      <c r="E792" s="61"/>
    </row>
    <row r="793">
      <c r="A793" s="60"/>
      <c r="B793" s="61"/>
      <c r="C793" s="61"/>
      <c r="D793" s="61"/>
      <c r="E793" s="61"/>
    </row>
    <row r="794">
      <c r="A794" s="60"/>
      <c r="B794" s="61"/>
      <c r="C794" s="61"/>
      <c r="D794" s="61"/>
      <c r="E794" s="61"/>
    </row>
    <row r="795">
      <c r="A795" s="60"/>
      <c r="B795" s="61"/>
      <c r="C795" s="61"/>
      <c r="D795" s="61"/>
      <c r="E795" s="61"/>
    </row>
    <row r="796">
      <c r="A796" s="60"/>
      <c r="B796" s="61"/>
      <c r="C796" s="61"/>
      <c r="D796" s="61"/>
      <c r="E796" s="61"/>
    </row>
    <row r="797">
      <c r="A797" s="60"/>
      <c r="B797" s="61"/>
      <c r="C797" s="61"/>
      <c r="D797" s="61"/>
      <c r="E797" s="61"/>
    </row>
    <row r="798">
      <c r="A798" s="60"/>
      <c r="B798" s="61"/>
      <c r="C798" s="61"/>
      <c r="D798" s="61"/>
      <c r="E798" s="61"/>
    </row>
    <row r="799">
      <c r="A799" s="60"/>
      <c r="B799" s="61"/>
      <c r="C799" s="61"/>
      <c r="D799" s="61"/>
      <c r="E799" s="61"/>
    </row>
    <row r="800">
      <c r="A800" s="60"/>
      <c r="B800" s="61"/>
      <c r="C800" s="61"/>
      <c r="D800" s="61"/>
      <c r="E800" s="61"/>
    </row>
    <row r="801">
      <c r="A801" s="60"/>
      <c r="B801" s="61"/>
      <c r="C801" s="61"/>
      <c r="D801" s="61"/>
      <c r="E801" s="61"/>
    </row>
    <row r="802">
      <c r="A802" s="60"/>
      <c r="B802" s="61"/>
      <c r="C802" s="61"/>
      <c r="D802" s="61"/>
      <c r="E802" s="61"/>
    </row>
    <row r="803">
      <c r="A803" s="60"/>
      <c r="B803" s="61"/>
      <c r="C803" s="61"/>
      <c r="D803" s="61"/>
      <c r="E803" s="61"/>
    </row>
    <row r="804">
      <c r="A804" s="60"/>
      <c r="B804" s="61"/>
      <c r="C804" s="61"/>
      <c r="D804" s="61"/>
      <c r="E804" s="61"/>
    </row>
    <row r="805">
      <c r="A805" s="60"/>
      <c r="B805" s="61"/>
      <c r="C805" s="61"/>
      <c r="D805" s="61"/>
      <c r="E805" s="61"/>
    </row>
    <row r="806">
      <c r="A806" s="60"/>
      <c r="B806" s="61"/>
      <c r="C806" s="61"/>
      <c r="D806" s="61"/>
      <c r="E806" s="61"/>
    </row>
    <row r="807">
      <c r="A807" s="60"/>
      <c r="B807" s="61"/>
      <c r="C807" s="61"/>
      <c r="D807" s="61"/>
      <c r="E807" s="61"/>
    </row>
    <row r="808">
      <c r="A808" s="60"/>
      <c r="B808" s="61"/>
      <c r="C808" s="61"/>
      <c r="D808" s="61"/>
      <c r="E808" s="61"/>
    </row>
    <row r="809">
      <c r="A809" s="60"/>
      <c r="B809" s="61"/>
      <c r="C809" s="61"/>
      <c r="D809" s="61"/>
      <c r="E809" s="61"/>
    </row>
    <row r="810">
      <c r="A810" s="60"/>
      <c r="B810" s="61"/>
      <c r="C810" s="61"/>
      <c r="D810" s="61"/>
      <c r="E810" s="61"/>
    </row>
    <row r="811">
      <c r="A811" s="60"/>
      <c r="B811" s="61"/>
      <c r="C811" s="61"/>
      <c r="D811" s="61"/>
      <c r="E811" s="61"/>
    </row>
    <row r="812">
      <c r="A812" s="60"/>
      <c r="B812" s="61"/>
      <c r="C812" s="61"/>
      <c r="D812" s="61"/>
      <c r="E812" s="61"/>
    </row>
    <row r="813">
      <c r="A813" s="60"/>
      <c r="B813" s="61"/>
      <c r="C813" s="61"/>
      <c r="D813" s="61"/>
      <c r="E813" s="61"/>
    </row>
    <row r="814">
      <c r="A814" s="60"/>
      <c r="B814" s="61"/>
      <c r="C814" s="61"/>
      <c r="D814" s="61"/>
      <c r="E814" s="61"/>
    </row>
    <row r="815">
      <c r="A815" s="60"/>
      <c r="B815" s="61"/>
      <c r="C815" s="61"/>
      <c r="D815" s="61"/>
      <c r="E815" s="61"/>
    </row>
    <row r="816">
      <c r="A816" s="60"/>
      <c r="B816" s="61"/>
      <c r="C816" s="61"/>
      <c r="D816" s="61"/>
      <c r="E816" s="61"/>
    </row>
    <row r="817">
      <c r="A817" s="60"/>
      <c r="B817" s="61"/>
      <c r="C817" s="61"/>
      <c r="D817" s="61"/>
      <c r="E817" s="61"/>
    </row>
    <row r="818">
      <c r="A818" s="60"/>
      <c r="B818" s="61"/>
      <c r="C818" s="61"/>
      <c r="D818" s="61"/>
      <c r="E818" s="61"/>
    </row>
    <row r="819">
      <c r="A819" s="60"/>
      <c r="B819" s="61"/>
      <c r="C819" s="61"/>
      <c r="D819" s="61"/>
      <c r="E819" s="61"/>
    </row>
    <row r="820">
      <c r="A820" s="60"/>
      <c r="B820" s="61"/>
      <c r="C820" s="61"/>
      <c r="D820" s="61"/>
      <c r="E820" s="61"/>
    </row>
    <row r="821">
      <c r="A821" s="60"/>
      <c r="B821" s="61"/>
      <c r="C821" s="61"/>
      <c r="D821" s="61"/>
      <c r="E821" s="61"/>
    </row>
    <row r="822">
      <c r="A822" s="60"/>
      <c r="B822" s="61"/>
      <c r="C822" s="61"/>
      <c r="D822" s="61"/>
      <c r="E822" s="61"/>
    </row>
    <row r="823">
      <c r="A823" s="60"/>
      <c r="B823" s="61"/>
      <c r="C823" s="61"/>
      <c r="D823" s="61"/>
      <c r="E823" s="61"/>
    </row>
    <row r="824">
      <c r="A824" s="60"/>
      <c r="B824" s="61"/>
      <c r="C824" s="61"/>
      <c r="D824" s="61"/>
      <c r="E824" s="61"/>
    </row>
    <row r="825">
      <c r="A825" s="60"/>
      <c r="B825" s="61"/>
      <c r="C825" s="61"/>
      <c r="D825" s="61"/>
      <c r="E825" s="61"/>
    </row>
    <row r="826">
      <c r="A826" s="60"/>
      <c r="B826" s="61"/>
      <c r="C826" s="61"/>
      <c r="D826" s="61"/>
      <c r="E826" s="61"/>
    </row>
    <row r="827">
      <c r="A827" s="60"/>
      <c r="B827" s="61"/>
      <c r="C827" s="61"/>
      <c r="D827" s="61"/>
      <c r="E827" s="61"/>
    </row>
    <row r="828">
      <c r="A828" s="60"/>
      <c r="B828" s="61"/>
      <c r="C828" s="61"/>
      <c r="D828" s="61"/>
      <c r="E828" s="61"/>
    </row>
    <row r="829">
      <c r="A829" s="60"/>
      <c r="B829" s="61"/>
      <c r="C829" s="61"/>
      <c r="D829" s="61"/>
      <c r="E829" s="61"/>
    </row>
    <row r="830">
      <c r="A830" s="60"/>
      <c r="B830" s="61"/>
      <c r="C830" s="61"/>
      <c r="D830" s="61"/>
      <c r="E830" s="61"/>
    </row>
    <row r="831">
      <c r="A831" s="60"/>
      <c r="B831" s="61"/>
      <c r="C831" s="61"/>
      <c r="D831" s="61"/>
      <c r="E831" s="61"/>
    </row>
    <row r="832">
      <c r="A832" s="60"/>
      <c r="B832" s="61"/>
      <c r="C832" s="61"/>
      <c r="D832" s="61"/>
      <c r="E832" s="61"/>
    </row>
    <row r="833">
      <c r="A833" s="60"/>
      <c r="B833" s="61"/>
      <c r="C833" s="61"/>
      <c r="D833" s="61"/>
      <c r="E833" s="61"/>
    </row>
    <row r="834">
      <c r="A834" s="60"/>
      <c r="B834" s="61"/>
      <c r="C834" s="61"/>
      <c r="D834" s="61"/>
      <c r="E834" s="61"/>
    </row>
    <row r="835">
      <c r="A835" s="60"/>
      <c r="B835" s="61"/>
      <c r="C835" s="61"/>
      <c r="D835" s="61"/>
      <c r="E835" s="61"/>
    </row>
    <row r="836">
      <c r="A836" s="60"/>
      <c r="B836" s="61"/>
      <c r="C836" s="61"/>
      <c r="D836" s="61"/>
      <c r="E836" s="61"/>
    </row>
    <row r="837">
      <c r="A837" s="60"/>
      <c r="B837" s="61"/>
      <c r="C837" s="61"/>
      <c r="D837" s="61"/>
      <c r="E837" s="61"/>
    </row>
    <row r="838">
      <c r="A838" s="60"/>
      <c r="B838" s="61"/>
      <c r="C838" s="61"/>
      <c r="D838" s="61"/>
      <c r="E838" s="61"/>
    </row>
    <row r="839">
      <c r="A839" s="60"/>
      <c r="B839" s="61"/>
      <c r="C839" s="61"/>
      <c r="D839" s="61"/>
      <c r="E839" s="61"/>
    </row>
    <row r="840">
      <c r="A840" s="60"/>
      <c r="B840" s="61"/>
      <c r="C840" s="61"/>
      <c r="D840" s="61"/>
      <c r="E840" s="61"/>
    </row>
    <row r="841">
      <c r="A841" s="60"/>
      <c r="B841" s="61"/>
      <c r="C841" s="61"/>
      <c r="D841" s="61"/>
      <c r="E841" s="61"/>
    </row>
    <row r="842">
      <c r="A842" s="60"/>
      <c r="B842" s="61"/>
      <c r="C842" s="61"/>
      <c r="D842" s="61"/>
      <c r="E842" s="61"/>
    </row>
    <row r="843">
      <c r="A843" s="60"/>
      <c r="B843" s="61"/>
      <c r="C843" s="61"/>
      <c r="D843" s="61"/>
      <c r="E843" s="61"/>
    </row>
    <row r="844">
      <c r="A844" s="60"/>
      <c r="B844" s="61"/>
      <c r="C844" s="61"/>
      <c r="D844" s="61"/>
      <c r="E844" s="61"/>
    </row>
    <row r="845">
      <c r="A845" s="60"/>
      <c r="B845" s="61"/>
      <c r="C845" s="61"/>
      <c r="D845" s="61"/>
      <c r="E845" s="61"/>
    </row>
    <row r="846">
      <c r="A846" s="60"/>
      <c r="B846" s="61"/>
      <c r="C846" s="61"/>
      <c r="D846" s="61"/>
      <c r="E846" s="61"/>
    </row>
    <row r="847">
      <c r="A847" s="60"/>
      <c r="B847" s="61"/>
      <c r="C847" s="61"/>
      <c r="D847" s="61"/>
      <c r="E847" s="61"/>
    </row>
    <row r="848">
      <c r="A848" s="60"/>
      <c r="B848" s="61"/>
      <c r="C848" s="61"/>
      <c r="D848" s="61"/>
      <c r="E848" s="61"/>
    </row>
    <row r="849">
      <c r="A849" s="60"/>
      <c r="B849" s="61"/>
      <c r="C849" s="61"/>
      <c r="D849" s="61"/>
      <c r="E849" s="61"/>
    </row>
    <row r="850">
      <c r="A850" s="60"/>
      <c r="B850" s="61"/>
      <c r="C850" s="61"/>
      <c r="D850" s="61"/>
      <c r="E850" s="61"/>
    </row>
    <row r="851">
      <c r="A851" s="60"/>
      <c r="B851" s="61"/>
      <c r="C851" s="61"/>
      <c r="D851" s="61"/>
      <c r="E851" s="61"/>
    </row>
    <row r="852">
      <c r="A852" s="60"/>
      <c r="B852" s="61"/>
      <c r="C852" s="61"/>
      <c r="D852" s="61"/>
      <c r="E852" s="61"/>
    </row>
    <row r="853">
      <c r="A853" s="60"/>
      <c r="B853" s="61"/>
      <c r="C853" s="61"/>
      <c r="D853" s="61"/>
      <c r="E853" s="61"/>
    </row>
    <row r="854">
      <c r="A854" s="60"/>
      <c r="B854" s="61"/>
      <c r="C854" s="61"/>
      <c r="D854" s="61"/>
      <c r="E854" s="61"/>
    </row>
    <row r="855">
      <c r="A855" s="60"/>
      <c r="B855" s="61"/>
      <c r="C855" s="61"/>
      <c r="D855" s="61"/>
      <c r="E855" s="61"/>
    </row>
    <row r="856">
      <c r="A856" s="60"/>
      <c r="B856" s="61"/>
      <c r="C856" s="61"/>
      <c r="D856" s="61"/>
      <c r="E856" s="61"/>
    </row>
    <row r="857">
      <c r="A857" s="60"/>
      <c r="B857" s="61"/>
      <c r="C857" s="61"/>
      <c r="D857" s="61"/>
      <c r="E857" s="61"/>
    </row>
    <row r="858">
      <c r="A858" s="60"/>
      <c r="B858" s="61"/>
      <c r="C858" s="61"/>
      <c r="D858" s="61"/>
      <c r="E858" s="61"/>
    </row>
    <row r="859">
      <c r="A859" s="60"/>
      <c r="B859" s="61"/>
      <c r="C859" s="61"/>
      <c r="D859" s="61"/>
      <c r="E859" s="61"/>
    </row>
    <row r="860">
      <c r="A860" s="60"/>
      <c r="B860" s="61"/>
      <c r="C860" s="61"/>
      <c r="D860" s="61"/>
      <c r="E860" s="61"/>
    </row>
    <row r="861">
      <c r="A861" s="60"/>
      <c r="B861" s="61"/>
      <c r="C861" s="61"/>
      <c r="D861" s="61"/>
      <c r="E861" s="61"/>
    </row>
    <row r="862">
      <c r="A862" s="60"/>
      <c r="B862" s="61"/>
      <c r="C862" s="61"/>
      <c r="D862" s="61"/>
      <c r="E862" s="61"/>
    </row>
    <row r="863">
      <c r="A863" s="60"/>
      <c r="B863" s="61"/>
      <c r="C863" s="61"/>
      <c r="D863" s="61"/>
      <c r="E863" s="61"/>
    </row>
    <row r="864">
      <c r="A864" s="60"/>
      <c r="B864" s="61"/>
      <c r="C864" s="61"/>
      <c r="D864" s="61"/>
      <c r="E864" s="61"/>
    </row>
    <row r="865">
      <c r="A865" s="60"/>
      <c r="B865" s="61"/>
      <c r="C865" s="61"/>
      <c r="D865" s="61"/>
      <c r="E865" s="61"/>
    </row>
    <row r="866">
      <c r="A866" s="60"/>
      <c r="B866" s="61"/>
      <c r="C866" s="61"/>
      <c r="D866" s="61"/>
      <c r="E866" s="61"/>
    </row>
    <row r="867">
      <c r="A867" s="60"/>
      <c r="B867" s="61"/>
      <c r="C867" s="61"/>
      <c r="D867" s="61"/>
      <c r="E867" s="61"/>
    </row>
    <row r="868">
      <c r="A868" s="60"/>
      <c r="B868" s="61"/>
      <c r="C868" s="61"/>
      <c r="D868" s="61"/>
      <c r="E868" s="61"/>
    </row>
    <row r="869">
      <c r="A869" s="60"/>
      <c r="B869" s="61"/>
      <c r="C869" s="61"/>
      <c r="D869" s="61"/>
      <c r="E869" s="61"/>
    </row>
    <row r="870">
      <c r="A870" s="60"/>
      <c r="B870" s="61"/>
      <c r="C870" s="61"/>
      <c r="D870" s="61"/>
      <c r="E870" s="61"/>
    </row>
    <row r="871">
      <c r="A871" s="60"/>
      <c r="B871" s="61"/>
      <c r="C871" s="61"/>
      <c r="D871" s="61"/>
      <c r="E871" s="61"/>
    </row>
    <row r="872">
      <c r="A872" s="60"/>
      <c r="B872" s="61"/>
      <c r="C872" s="61"/>
      <c r="D872" s="61"/>
      <c r="E872" s="61"/>
    </row>
    <row r="873">
      <c r="A873" s="60"/>
      <c r="B873" s="61"/>
      <c r="C873" s="61"/>
      <c r="D873" s="61"/>
      <c r="E873" s="61"/>
    </row>
    <row r="874">
      <c r="A874" s="60"/>
      <c r="B874" s="61"/>
      <c r="C874" s="61"/>
      <c r="D874" s="61"/>
      <c r="E874" s="61"/>
    </row>
    <row r="875">
      <c r="A875" s="60"/>
      <c r="B875" s="61"/>
      <c r="C875" s="61"/>
      <c r="D875" s="61"/>
      <c r="E875" s="61"/>
    </row>
    <row r="876">
      <c r="A876" s="60"/>
      <c r="B876" s="61"/>
      <c r="C876" s="61"/>
      <c r="D876" s="61"/>
      <c r="E876" s="61"/>
    </row>
    <row r="877">
      <c r="A877" s="60"/>
      <c r="B877" s="61"/>
      <c r="C877" s="61"/>
      <c r="D877" s="61"/>
      <c r="E877" s="61"/>
    </row>
    <row r="878">
      <c r="A878" s="60"/>
      <c r="B878" s="61"/>
      <c r="C878" s="61"/>
      <c r="D878" s="61"/>
      <c r="E878" s="61"/>
    </row>
    <row r="879">
      <c r="A879" s="60"/>
      <c r="B879" s="61"/>
      <c r="C879" s="61"/>
      <c r="D879" s="61"/>
      <c r="E879" s="61"/>
    </row>
    <row r="880">
      <c r="A880" s="60"/>
      <c r="B880" s="61"/>
      <c r="C880" s="61"/>
      <c r="D880" s="61"/>
      <c r="E880" s="61"/>
    </row>
    <row r="881">
      <c r="A881" s="60"/>
      <c r="B881" s="61"/>
      <c r="C881" s="61"/>
      <c r="D881" s="61"/>
      <c r="E881" s="61"/>
    </row>
    <row r="882">
      <c r="A882" s="60"/>
      <c r="B882" s="61"/>
      <c r="C882" s="61"/>
      <c r="D882" s="61"/>
      <c r="E882" s="61"/>
    </row>
    <row r="883">
      <c r="A883" s="60"/>
      <c r="B883" s="61"/>
      <c r="C883" s="61"/>
      <c r="D883" s="61"/>
      <c r="E883" s="61"/>
    </row>
    <row r="884">
      <c r="A884" s="60"/>
      <c r="B884" s="61"/>
      <c r="C884" s="61"/>
      <c r="D884" s="61"/>
      <c r="E884" s="61"/>
    </row>
    <row r="885">
      <c r="A885" s="60"/>
      <c r="B885" s="61"/>
      <c r="C885" s="61"/>
      <c r="D885" s="61"/>
      <c r="E885" s="61"/>
    </row>
    <row r="886">
      <c r="A886" s="60"/>
      <c r="B886" s="61"/>
      <c r="C886" s="61"/>
      <c r="D886" s="61"/>
      <c r="E886" s="61"/>
    </row>
    <row r="887">
      <c r="A887" s="60"/>
      <c r="B887" s="61"/>
      <c r="C887" s="61"/>
      <c r="D887" s="61"/>
      <c r="E887" s="61"/>
    </row>
    <row r="888">
      <c r="A888" s="60"/>
      <c r="B888" s="61"/>
      <c r="C888" s="61"/>
      <c r="D888" s="61"/>
      <c r="E888" s="61"/>
    </row>
    <row r="889">
      <c r="A889" s="60"/>
      <c r="B889" s="61"/>
      <c r="C889" s="61"/>
      <c r="D889" s="61"/>
      <c r="E889" s="61"/>
    </row>
    <row r="890">
      <c r="A890" s="60"/>
      <c r="B890" s="61"/>
      <c r="C890" s="61"/>
      <c r="D890" s="61"/>
      <c r="E890" s="61"/>
    </row>
    <row r="891">
      <c r="A891" s="60"/>
      <c r="B891" s="61"/>
      <c r="C891" s="61"/>
      <c r="D891" s="61"/>
      <c r="E891" s="61"/>
    </row>
    <row r="892">
      <c r="A892" s="60"/>
      <c r="B892" s="61"/>
      <c r="C892" s="61"/>
      <c r="D892" s="61"/>
      <c r="E892" s="61"/>
    </row>
    <row r="893">
      <c r="A893" s="60"/>
      <c r="B893" s="61"/>
      <c r="C893" s="61"/>
      <c r="D893" s="61"/>
      <c r="E893" s="61"/>
    </row>
    <row r="894">
      <c r="A894" s="60"/>
      <c r="B894" s="61"/>
      <c r="C894" s="61"/>
      <c r="D894" s="61"/>
      <c r="E894" s="61"/>
    </row>
    <row r="895">
      <c r="A895" s="60"/>
      <c r="B895" s="61"/>
      <c r="C895" s="61"/>
      <c r="D895" s="61"/>
      <c r="E895" s="61"/>
    </row>
    <row r="896">
      <c r="A896" s="60"/>
      <c r="B896" s="61"/>
      <c r="C896" s="61"/>
      <c r="D896" s="61"/>
      <c r="E896" s="61"/>
    </row>
    <row r="897">
      <c r="A897" s="60"/>
      <c r="B897" s="61"/>
      <c r="C897" s="61"/>
      <c r="D897" s="61"/>
      <c r="E897" s="61"/>
    </row>
    <row r="898">
      <c r="A898" s="60"/>
      <c r="B898" s="61"/>
      <c r="C898" s="61"/>
      <c r="D898" s="61"/>
      <c r="E898" s="61"/>
    </row>
    <row r="899">
      <c r="A899" s="60"/>
      <c r="B899" s="61"/>
      <c r="C899" s="61"/>
      <c r="D899" s="61"/>
      <c r="E899" s="61"/>
    </row>
    <row r="900">
      <c r="A900" s="60"/>
      <c r="B900" s="61"/>
      <c r="C900" s="61"/>
      <c r="D900" s="61"/>
      <c r="E900" s="61"/>
    </row>
    <row r="901">
      <c r="A901" s="60"/>
      <c r="B901" s="61"/>
      <c r="C901" s="61"/>
      <c r="D901" s="61"/>
      <c r="E901" s="61"/>
    </row>
    <row r="902">
      <c r="A902" s="60"/>
      <c r="B902" s="61"/>
      <c r="C902" s="61"/>
      <c r="D902" s="61"/>
      <c r="E902" s="61"/>
    </row>
    <row r="903">
      <c r="A903" s="60"/>
      <c r="B903" s="61"/>
      <c r="C903" s="61"/>
      <c r="D903" s="61"/>
      <c r="E903" s="61"/>
    </row>
    <row r="904">
      <c r="A904" s="60"/>
      <c r="B904" s="61"/>
      <c r="C904" s="61"/>
      <c r="D904" s="61"/>
      <c r="E904" s="61"/>
    </row>
    <row r="905">
      <c r="A905" s="60"/>
      <c r="B905" s="61"/>
      <c r="C905" s="61"/>
      <c r="D905" s="61"/>
      <c r="E905" s="61"/>
    </row>
    <row r="906">
      <c r="A906" s="60"/>
      <c r="B906" s="61"/>
      <c r="C906" s="61"/>
      <c r="D906" s="61"/>
      <c r="E906" s="61"/>
    </row>
    <row r="907">
      <c r="A907" s="60"/>
      <c r="B907" s="61"/>
      <c r="C907" s="61"/>
      <c r="D907" s="61"/>
      <c r="E907" s="61"/>
    </row>
    <row r="908">
      <c r="A908" s="60"/>
      <c r="B908" s="61"/>
      <c r="C908" s="61"/>
      <c r="D908" s="61"/>
      <c r="E908" s="61"/>
    </row>
    <row r="909">
      <c r="A909" s="60"/>
      <c r="B909" s="61"/>
      <c r="C909" s="61"/>
      <c r="D909" s="61"/>
      <c r="E909" s="61"/>
    </row>
    <row r="910">
      <c r="A910" s="60"/>
      <c r="B910" s="61"/>
      <c r="C910" s="61"/>
      <c r="D910" s="61"/>
      <c r="E910" s="61"/>
    </row>
    <row r="911">
      <c r="A911" s="60"/>
      <c r="B911" s="61"/>
      <c r="C911" s="61"/>
      <c r="D911" s="61"/>
      <c r="E911" s="61"/>
    </row>
    <row r="912">
      <c r="A912" s="60"/>
      <c r="B912" s="61"/>
      <c r="C912" s="61"/>
      <c r="D912" s="61"/>
      <c r="E912" s="61"/>
    </row>
    <row r="913">
      <c r="A913" s="60"/>
      <c r="B913" s="61"/>
      <c r="C913" s="61"/>
      <c r="D913" s="61"/>
      <c r="E913" s="61"/>
    </row>
    <row r="914">
      <c r="A914" s="60"/>
      <c r="B914" s="61"/>
      <c r="C914" s="61"/>
      <c r="D914" s="61"/>
      <c r="E914" s="61"/>
    </row>
    <row r="915">
      <c r="A915" s="60"/>
      <c r="B915" s="61"/>
      <c r="C915" s="61"/>
      <c r="D915" s="61"/>
      <c r="E915" s="61"/>
    </row>
    <row r="916">
      <c r="A916" s="60"/>
      <c r="B916" s="61"/>
      <c r="C916" s="61"/>
      <c r="D916" s="61"/>
      <c r="E916" s="61"/>
    </row>
    <row r="917">
      <c r="A917" s="60"/>
      <c r="B917" s="61"/>
      <c r="C917" s="61"/>
      <c r="D917" s="61"/>
      <c r="E917" s="61"/>
    </row>
    <row r="918">
      <c r="A918" s="60"/>
      <c r="B918" s="61"/>
      <c r="C918" s="61"/>
      <c r="D918" s="61"/>
      <c r="E918" s="61"/>
    </row>
    <row r="919">
      <c r="A919" s="60"/>
      <c r="B919" s="61"/>
      <c r="C919" s="61"/>
      <c r="D919" s="61"/>
      <c r="E919" s="61"/>
    </row>
    <row r="920">
      <c r="A920" s="60"/>
      <c r="B920" s="61"/>
      <c r="C920" s="61"/>
      <c r="D920" s="61"/>
      <c r="E920" s="61"/>
    </row>
    <row r="921">
      <c r="A921" s="60"/>
      <c r="B921" s="61"/>
      <c r="C921" s="61"/>
      <c r="D921" s="61"/>
      <c r="E921" s="61"/>
    </row>
    <row r="922">
      <c r="A922" s="60"/>
      <c r="B922" s="61"/>
      <c r="C922" s="61"/>
      <c r="D922" s="61"/>
      <c r="E922" s="61"/>
    </row>
    <row r="923">
      <c r="A923" s="60"/>
      <c r="B923" s="61"/>
      <c r="C923" s="61"/>
      <c r="D923" s="61"/>
      <c r="E923" s="61"/>
    </row>
    <row r="924">
      <c r="A924" s="60"/>
      <c r="B924" s="61"/>
      <c r="C924" s="61"/>
      <c r="D924" s="61"/>
      <c r="E924" s="61"/>
    </row>
    <row r="925">
      <c r="A925" s="60"/>
      <c r="B925" s="61"/>
      <c r="C925" s="61"/>
      <c r="D925" s="61"/>
      <c r="E925" s="61"/>
    </row>
    <row r="926">
      <c r="A926" s="60"/>
      <c r="B926" s="61"/>
      <c r="C926" s="61"/>
      <c r="D926" s="61"/>
      <c r="E926" s="61"/>
    </row>
    <row r="927">
      <c r="A927" s="60"/>
      <c r="B927" s="61"/>
      <c r="C927" s="61"/>
      <c r="D927" s="61"/>
      <c r="E927" s="61"/>
    </row>
    <row r="928">
      <c r="A928" s="60"/>
      <c r="B928" s="61"/>
      <c r="C928" s="61"/>
      <c r="D928" s="61"/>
      <c r="E928" s="61"/>
    </row>
    <row r="929">
      <c r="A929" s="60"/>
      <c r="B929" s="61"/>
      <c r="C929" s="61"/>
      <c r="D929" s="61"/>
      <c r="E929" s="61"/>
    </row>
    <row r="930">
      <c r="A930" s="60"/>
      <c r="B930" s="61"/>
      <c r="C930" s="61"/>
      <c r="D930" s="61"/>
      <c r="E930" s="61"/>
    </row>
    <row r="931">
      <c r="A931" s="60"/>
      <c r="B931" s="61"/>
      <c r="C931" s="61"/>
      <c r="D931" s="61"/>
      <c r="E931" s="61"/>
    </row>
    <row r="932">
      <c r="A932" s="60"/>
      <c r="B932" s="61"/>
      <c r="C932" s="61"/>
      <c r="D932" s="61"/>
      <c r="E932" s="61"/>
    </row>
    <row r="933">
      <c r="A933" s="60"/>
      <c r="B933" s="61"/>
      <c r="C933" s="61"/>
      <c r="D933" s="61"/>
      <c r="E933" s="61"/>
    </row>
    <row r="934">
      <c r="A934" s="60"/>
      <c r="B934" s="61"/>
      <c r="C934" s="61"/>
      <c r="D934" s="61"/>
      <c r="E934" s="61"/>
    </row>
    <row r="935">
      <c r="A935" s="60"/>
      <c r="B935" s="61"/>
      <c r="C935" s="61"/>
      <c r="D935" s="61"/>
      <c r="E935" s="61"/>
    </row>
    <row r="936">
      <c r="A936" s="60"/>
      <c r="B936" s="61"/>
      <c r="C936" s="61"/>
      <c r="D936" s="61"/>
      <c r="E936" s="61"/>
    </row>
    <row r="937">
      <c r="A937" s="60"/>
      <c r="B937" s="61"/>
      <c r="C937" s="61"/>
      <c r="D937" s="61"/>
      <c r="E937" s="61"/>
    </row>
    <row r="938">
      <c r="A938" s="60"/>
      <c r="B938" s="61"/>
      <c r="C938" s="61"/>
      <c r="D938" s="61"/>
      <c r="E938" s="61"/>
    </row>
    <row r="939">
      <c r="A939" s="60"/>
      <c r="B939" s="61"/>
      <c r="C939" s="61"/>
      <c r="D939" s="61"/>
      <c r="E939" s="61"/>
    </row>
    <row r="940">
      <c r="A940" s="60"/>
      <c r="B940" s="61"/>
      <c r="C940" s="61"/>
      <c r="D940" s="61"/>
      <c r="E940" s="61"/>
    </row>
    <row r="941">
      <c r="A941" s="60"/>
      <c r="B941" s="61"/>
      <c r="C941" s="61"/>
      <c r="D941" s="61"/>
      <c r="E941" s="61"/>
    </row>
    <row r="942">
      <c r="A942" s="60"/>
      <c r="B942" s="61"/>
      <c r="C942" s="61"/>
      <c r="D942" s="61"/>
      <c r="E942" s="61"/>
    </row>
    <row r="943">
      <c r="A943" s="60"/>
      <c r="B943" s="61"/>
      <c r="C943" s="61"/>
      <c r="D943" s="61"/>
      <c r="E943" s="61"/>
    </row>
    <row r="944">
      <c r="A944" s="60"/>
      <c r="B944" s="61"/>
      <c r="C944" s="61"/>
      <c r="D944" s="61"/>
      <c r="E944" s="61"/>
    </row>
    <row r="945">
      <c r="A945" s="60"/>
      <c r="B945" s="61"/>
      <c r="C945" s="61"/>
      <c r="D945" s="61"/>
      <c r="E945" s="61"/>
    </row>
    <row r="946">
      <c r="A946" s="60"/>
      <c r="B946" s="61"/>
      <c r="C946" s="61"/>
      <c r="D946" s="61"/>
      <c r="E946" s="61"/>
    </row>
    <row r="947">
      <c r="A947" s="60"/>
      <c r="B947" s="61"/>
      <c r="C947" s="61"/>
      <c r="D947" s="61"/>
      <c r="E947" s="61"/>
    </row>
    <row r="948">
      <c r="A948" s="60"/>
      <c r="B948" s="61"/>
      <c r="C948" s="61"/>
      <c r="D948" s="61"/>
      <c r="E948" s="61"/>
    </row>
    <row r="949">
      <c r="A949" s="60"/>
      <c r="B949" s="61"/>
      <c r="C949" s="61"/>
      <c r="D949" s="61"/>
      <c r="E949" s="61"/>
    </row>
    <row r="950">
      <c r="A950" s="60"/>
      <c r="B950" s="61"/>
      <c r="C950" s="61"/>
      <c r="D950" s="61"/>
      <c r="E950" s="61"/>
    </row>
    <row r="951">
      <c r="A951" s="60"/>
      <c r="B951" s="61"/>
      <c r="C951" s="61"/>
      <c r="D951" s="61"/>
      <c r="E951" s="61"/>
    </row>
    <row r="952">
      <c r="A952" s="60"/>
      <c r="B952" s="61"/>
      <c r="C952" s="61"/>
      <c r="D952" s="61"/>
      <c r="E952" s="61"/>
    </row>
    <row r="953">
      <c r="A953" s="60"/>
      <c r="B953" s="61"/>
      <c r="C953" s="61"/>
      <c r="D953" s="61"/>
      <c r="E953" s="61"/>
    </row>
    <row r="954">
      <c r="A954" s="60"/>
      <c r="B954" s="61"/>
      <c r="C954" s="61"/>
      <c r="D954" s="61"/>
      <c r="E954" s="61"/>
    </row>
    <row r="955">
      <c r="A955" s="60"/>
      <c r="B955" s="61"/>
      <c r="C955" s="61"/>
      <c r="D955" s="61"/>
      <c r="E955" s="61"/>
    </row>
    <row r="956">
      <c r="A956" s="60"/>
      <c r="B956" s="61"/>
      <c r="C956" s="61"/>
      <c r="D956" s="61"/>
      <c r="E956" s="61"/>
    </row>
    <row r="957">
      <c r="A957" s="60"/>
      <c r="B957" s="61"/>
      <c r="C957" s="61"/>
      <c r="D957" s="61"/>
      <c r="E957" s="61"/>
    </row>
    <row r="958">
      <c r="A958" s="60"/>
      <c r="B958" s="61"/>
      <c r="C958" s="61"/>
      <c r="D958" s="61"/>
      <c r="E958" s="61"/>
    </row>
    <row r="959">
      <c r="A959" s="60"/>
      <c r="B959" s="61"/>
      <c r="C959" s="61"/>
      <c r="D959" s="61"/>
      <c r="E959" s="61"/>
    </row>
    <row r="960">
      <c r="A960" s="60"/>
      <c r="B960" s="61"/>
      <c r="C960" s="61"/>
      <c r="D960" s="61"/>
      <c r="E960" s="61"/>
    </row>
    <row r="961">
      <c r="A961" s="60"/>
      <c r="B961" s="61"/>
      <c r="C961" s="61"/>
      <c r="D961" s="61"/>
      <c r="E961" s="61"/>
    </row>
    <row r="962">
      <c r="A962" s="60"/>
      <c r="B962" s="61"/>
      <c r="C962" s="61"/>
      <c r="D962" s="61"/>
      <c r="E962" s="61"/>
    </row>
    <row r="963">
      <c r="A963" s="60"/>
      <c r="B963" s="61"/>
      <c r="C963" s="61"/>
      <c r="D963" s="61"/>
      <c r="E963" s="61"/>
    </row>
    <row r="964">
      <c r="A964" s="60"/>
      <c r="B964" s="61"/>
      <c r="C964" s="61"/>
      <c r="D964" s="61"/>
      <c r="E964" s="61"/>
    </row>
    <row r="965">
      <c r="A965" s="60"/>
      <c r="B965" s="61"/>
      <c r="C965" s="61"/>
      <c r="D965" s="61"/>
      <c r="E965" s="61"/>
    </row>
    <row r="966">
      <c r="A966" s="60"/>
      <c r="B966" s="61"/>
      <c r="C966" s="61"/>
      <c r="D966" s="61"/>
      <c r="E966" s="61"/>
    </row>
    <row r="967">
      <c r="A967" s="60"/>
      <c r="B967" s="61"/>
      <c r="C967" s="61"/>
      <c r="D967" s="61"/>
      <c r="E967" s="61"/>
    </row>
    <row r="968">
      <c r="A968" s="60"/>
      <c r="B968" s="61"/>
      <c r="C968" s="61"/>
      <c r="D968" s="61"/>
      <c r="E968" s="61"/>
    </row>
    <row r="969">
      <c r="A969" s="60"/>
      <c r="B969" s="61"/>
      <c r="C969" s="61"/>
      <c r="D969" s="61"/>
      <c r="E969" s="61"/>
    </row>
    <row r="970">
      <c r="A970" s="60"/>
      <c r="B970" s="61"/>
      <c r="C970" s="61"/>
      <c r="D970" s="61"/>
      <c r="E970" s="61"/>
    </row>
    <row r="971">
      <c r="A971" s="60"/>
      <c r="B971" s="61"/>
      <c r="C971" s="61"/>
      <c r="D971" s="61"/>
      <c r="E971" s="61"/>
    </row>
    <row r="972">
      <c r="A972" s="60"/>
      <c r="B972" s="61"/>
      <c r="C972" s="61"/>
      <c r="D972" s="61"/>
      <c r="E972" s="61"/>
    </row>
    <row r="973">
      <c r="A973" s="60"/>
      <c r="B973" s="61"/>
      <c r="C973" s="61"/>
      <c r="D973" s="61"/>
      <c r="E973" s="61"/>
    </row>
    <row r="974">
      <c r="A974" s="60"/>
      <c r="B974" s="61"/>
      <c r="C974" s="61"/>
      <c r="D974" s="61"/>
      <c r="E974" s="61"/>
    </row>
    <row r="975">
      <c r="A975" s="60"/>
      <c r="B975" s="61"/>
      <c r="C975" s="61"/>
      <c r="D975" s="61"/>
      <c r="E975" s="61"/>
    </row>
    <row r="976">
      <c r="A976" s="60"/>
      <c r="B976" s="61"/>
      <c r="C976" s="61"/>
      <c r="D976" s="61"/>
      <c r="E976" s="61"/>
    </row>
    <row r="977">
      <c r="A977" s="60"/>
      <c r="B977" s="61"/>
      <c r="C977" s="61"/>
      <c r="D977" s="61"/>
      <c r="E977" s="61"/>
    </row>
    <row r="978">
      <c r="A978" s="60"/>
      <c r="B978" s="61"/>
      <c r="C978" s="61"/>
      <c r="D978" s="61"/>
      <c r="E978" s="61"/>
    </row>
    <row r="979">
      <c r="A979" s="60"/>
      <c r="B979" s="61"/>
      <c r="C979" s="61"/>
      <c r="D979" s="61"/>
      <c r="E979" s="61"/>
    </row>
    <row r="980">
      <c r="A980" s="60"/>
      <c r="B980" s="61"/>
      <c r="C980" s="61"/>
      <c r="D980" s="61"/>
      <c r="E980" s="61"/>
    </row>
    <row r="981">
      <c r="A981" s="60"/>
      <c r="B981" s="61"/>
      <c r="C981" s="61"/>
      <c r="D981" s="61"/>
      <c r="E981" s="61"/>
    </row>
    <row r="982">
      <c r="A982" s="60"/>
      <c r="B982" s="61"/>
      <c r="C982" s="61"/>
      <c r="D982" s="61"/>
      <c r="E982" s="61"/>
    </row>
    <row r="983">
      <c r="A983" s="60"/>
      <c r="B983" s="61"/>
      <c r="C983" s="61"/>
      <c r="D983" s="61"/>
      <c r="E983" s="61"/>
    </row>
    <row r="984">
      <c r="A984" s="60"/>
      <c r="B984" s="61"/>
      <c r="C984" s="61"/>
      <c r="D984" s="61"/>
      <c r="E984" s="61"/>
    </row>
    <row r="985">
      <c r="A985" s="60"/>
      <c r="B985" s="61"/>
      <c r="C985" s="61"/>
      <c r="D985" s="61"/>
      <c r="E985" s="61"/>
    </row>
    <row r="986">
      <c r="A986" s="60"/>
      <c r="B986" s="61"/>
      <c r="C986" s="61"/>
      <c r="D986" s="61"/>
      <c r="E986" s="61"/>
    </row>
    <row r="987">
      <c r="A987" s="60"/>
      <c r="B987" s="61"/>
      <c r="C987" s="61"/>
      <c r="D987" s="61"/>
      <c r="E987" s="61"/>
    </row>
    <row r="988">
      <c r="A988" s="60"/>
      <c r="B988" s="61"/>
      <c r="C988" s="61"/>
      <c r="D988" s="61"/>
      <c r="E988" s="61"/>
    </row>
    <row r="989">
      <c r="A989" s="60"/>
      <c r="B989" s="61"/>
      <c r="C989" s="61"/>
      <c r="D989" s="61"/>
      <c r="E989" s="61"/>
    </row>
    <row r="990">
      <c r="A990" s="60"/>
      <c r="B990" s="61"/>
      <c r="C990" s="61"/>
      <c r="D990" s="61"/>
      <c r="E990" s="61"/>
    </row>
    <row r="991">
      <c r="A991" s="60"/>
      <c r="B991" s="61"/>
      <c r="C991" s="61"/>
      <c r="D991" s="61"/>
      <c r="E991" s="61"/>
    </row>
    <row r="992">
      <c r="A992" s="60"/>
      <c r="B992" s="61"/>
      <c r="C992" s="61"/>
      <c r="D992" s="61"/>
      <c r="E992" s="61"/>
    </row>
    <row r="993">
      <c r="A993" s="60"/>
      <c r="B993" s="61"/>
      <c r="C993" s="61"/>
      <c r="D993" s="61"/>
      <c r="E993" s="61"/>
    </row>
    <row r="994">
      <c r="A994" s="60"/>
      <c r="B994" s="61"/>
      <c r="C994" s="61"/>
      <c r="D994" s="61"/>
      <c r="E994" s="61"/>
    </row>
    <row r="995">
      <c r="A995" s="60"/>
      <c r="B995" s="61"/>
      <c r="C995" s="61"/>
      <c r="D995" s="61"/>
      <c r="E995" s="61"/>
    </row>
    <row r="996">
      <c r="A996" s="60"/>
      <c r="B996" s="61"/>
      <c r="C996" s="61"/>
      <c r="D996" s="61"/>
      <c r="E996" s="61"/>
    </row>
    <row r="997">
      <c r="A997" s="60"/>
      <c r="B997" s="61"/>
      <c r="C997" s="61"/>
      <c r="D997" s="61"/>
      <c r="E997" s="61"/>
    </row>
    <row r="998">
      <c r="A998" s="60"/>
      <c r="B998" s="61"/>
      <c r="C998" s="61"/>
      <c r="D998" s="61"/>
      <c r="E998" s="61"/>
    </row>
    <row r="999">
      <c r="A999" s="60"/>
      <c r="B999" s="61"/>
      <c r="C999" s="61"/>
      <c r="D999" s="61"/>
      <c r="E999" s="61"/>
    </row>
    <row r="1000">
      <c r="A1000" s="60"/>
      <c r="B1000" s="61"/>
      <c r="C1000" s="61"/>
      <c r="D1000" s="61"/>
      <c r="E1000" s="61"/>
    </row>
  </sheetData>
  <autoFilter ref="$B$1:$B$1000"/>
  <customSheetViews>
    <customSheetView guid="{5ED19970-1423-4A4A-BE46-E4B49DA01B13}" filter="1" showAutoFilter="1">
      <autoFilter ref="$B$1:$B$1000"/>
    </customSheetView>
    <customSheetView guid="{F6800B2B-3B83-4EE5-AB1D-9796106385B6}" filter="1" showAutoFilter="1">
      <autoFilter ref="$C$1:$C$1000"/>
    </customSheetView>
  </customSheetViews>
  <drawing r:id="rId1"/>
</worksheet>
</file>