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</sheets>
  <definedNames/>
  <calcPr/>
</workbook>
</file>

<file path=xl/sharedStrings.xml><?xml version="1.0" encoding="utf-8"?>
<sst xmlns="http://schemas.openxmlformats.org/spreadsheetml/2006/main" count="36" uniqueCount="36">
  <si>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</si>
  <si>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</si>
  <si>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</si>
  <si>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</si>
  <si>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</si>
  <si>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</si>
  <si>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</si>
  <si>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</si>
  <si>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</si>
  <si>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Interest income on financial instruments</t>
  </si>
  <si>
    <t>Fee and comission income</t>
  </si>
  <si>
    <t>Total revenue</t>
  </si>
  <si>
    <t>Interest and other financial expenses</t>
  </si>
  <si>
    <t>Transactional expenses</t>
  </si>
  <si>
    <t>Credit loss allowance expenses</t>
  </si>
  <si>
    <t>Total cost of financial and transactional services</t>
  </si>
  <si>
    <t>Gross profit</t>
  </si>
  <si>
    <t>Customer support and operations</t>
  </si>
  <si>
    <t>SG&amp;A</t>
  </si>
  <si>
    <t>Marketing expenses</t>
  </si>
  <si>
    <t>Other expenses</t>
  </si>
  <si>
    <t>Total operating expenses</t>
  </si>
  <si>
    <t>Profit before income taxes</t>
  </si>
  <si>
    <t>Current taxes</t>
  </si>
  <si>
    <t>Deferred taxes</t>
  </si>
  <si>
    <t>Total income taxes</t>
  </si>
  <si>
    <t>Profit for the year</t>
  </si>
  <si>
    <t>EPS</t>
  </si>
  <si>
    <t>Revenue y/y</t>
  </si>
  <si>
    <t>Disount</t>
  </si>
  <si>
    <t>Gross margin</t>
  </si>
  <si>
    <t>Maturity</t>
  </si>
  <si>
    <t>SG&amp;A y/y</t>
  </si>
  <si>
    <t>ROIC</t>
  </si>
  <si>
    <t>NPV</t>
  </si>
  <si>
    <t>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</si>
</sst>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3" numFmtId="3" xfId="0" applyFont="1" applyNumberFormat="1"/>
    <xf borderId="0" fillId="0" fontId="3" numFmtId="0" xfId="0" applyFont="1"/>
    <xf borderId="0" fillId="0" fontId="3" numFmtId="10" xfId="0" applyFont="1" applyNumberFormat="1"/>
    <xf borderId="0" fillId="0" fontId="2" numFmtId="9" xfId="0" applyAlignment="1" applyFont="1" applyNumberForma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971550</xdr:colOff>
      <xdr:row>0</xdr:row>
      <xdr:rowOff>114300</xdr:rowOff>
    </xdr:from>
    <xdr:ext cx="28575" cy="4524375"/>
    <xdr:grpSp>
      <xdr:nvGrpSpPr>
        <xdr:cNvPr id="2" name="Shape 2" title="Drawing"/>
        <xdr:cNvGrpSpPr/>
      </xdr:nvGrpSpPr>
      <xdr:grpSpPr>
        <a:xfrm>
          <a:off x="1477275" y="413800"/>
          <a:ext cx="10200" cy="4509600"/>
          <a:chOff x="1477275" y="413800"/>
          <a:chExt cx="10200" cy="4509600"/>
        </a:xfrm>
      </xdr:grpSpPr>
      <xdr:cxnSp>
        <xdr:nvCxnSpPr>
          <xdr:cNvPr id="3" name="Shape 3"/>
          <xdr:cNvCxnSpPr/>
        </xdr:nvCxnSpPr>
        <xdr:spPr>
          <a:xfrm>
            <a:off x="1477275" y="413800"/>
            <a:ext cx="10200" cy="45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</cols>
  <sheetData>
    <row r="2">
      <c r="H2" s="1" t="s">
        <v>0</v>
      </c>
      <c r="I2" s="2">
        <v>13.71</v>
      </c>
    </row>
    <row r="3">
      <c r="H3" s="1" t="s">
        <v>1</v>
      </c>
      <c r="I3" s="3">
        <v>4788.0</v>
      </c>
    </row>
    <row r="4">
      <c r="H4" s="1" t="s">
        <v>2</v>
      </c>
      <c r="I4" s="4">
        <f>I3*I2</f>
        <v>65643.48</v>
      </c>
    </row>
    <row r="5">
      <c r="H5" s="1" t="s">
        <v>3</v>
      </c>
      <c r="I5" s="4">
        <f>5923</f>
        <v>5923</v>
      </c>
    </row>
    <row r="6">
      <c r="H6" s="1" t="s">
        <v>4</v>
      </c>
      <c r="I6" s="3">
        <v>1136.0</v>
      </c>
    </row>
    <row r="7">
      <c r="H7" s="1" t="s">
        <v>5</v>
      </c>
      <c r="I7" s="4">
        <f>I4+I6-I5</f>
        <v>60856.48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13"/>
    <col customWidth="1" min="2" max="2" width="30.38"/>
  </cols>
  <sheetData>
    <row r="2">
      <c r="E2" s="2" t="s">
        <v>6</v>
      </c>
      <c r="F2" s="2" t="s">
        <v>7</v>
      </c>
      <c r="G2" s="2" t="s">
        <v>8</v>
      </c>
      <c r="L2" s="2">
        <v>2022.0</v>
      </c>
      <c r="M2" s="2">
        <v>2023.0</v>
      </c>
      <c r="N2" s="5">
        <f t="shared" ref="N2:BJ2" si="1">M2+1</f>
        <v>2024</v>
      </c>
      <c r="O2" s="5">
        <f t="shared" si="1"/>
        <v>2025</v>
      </c>
      <c r="P2" s="5">
        <f t="shared" si="1"/>
        <v>2026</v>
      </c>
      <c r="Q2" s="5">
        <f t="shared" si="1"/>
        <v>2027</v>
      </c>
      <c r="R2" s="5">
        <f t="shared" si="1"/>
        <v>2028</v>
      </c>
      <c r="S2" s="5">
        <f t="shared" si="1"/>
        <v>2029</v>
      </c>
      <c r="T2" s="5">
        <f t="shared" si="1"/>
        <v>2030</v>
      </c>
      <c r="U2" s="5">
        <f t="shared" si="1"/>
        <v>2031</v>
      </c>
      <c r="V2" s="5">
        <f t="shared" si="1"/>
        <v>2032</v>
      </c>
      <c r="W2" s="5">
        <f t="shared" si="1"/>
        <v>2033</v>
      </c>
      <c r="X2" s="5">
        <f t="shared" si="1"/>
        <v>2034</v>
      </c>
      <c r="Y2" s="5">
        <f t="shared" si="1"/>
        <v>2035</v>
      </c>
      <c r="Z2" s="5">
        <f t="shared" si="1"/>
        <v>2036</v>
      </c>
      <c r="AA2" s="5">
        <f t="shared" si="1"/>
        <v>2037</v>
      </c>
      <c r="AB2" s="5">
        <f t="shared" si="1"/>
        <v>2038</v>
      </c>
      <c r="AC2" s="5">
        <f t="shared" si="1"/>
        <v>2039</v>
      </c>
      <c r="AD2" s="5">
        <f t="shared" si="1"/>
        <v>2040</v>
      </c>
      <c r="AE2" s="5">
        <f t="shared" si="1"/>
        <v>2041</v>
      </c>
      <c r="AF2" s="5">
        <f t="shared" si="1"/>
        <v>2042</v>
      </c>
      <c r="AG2" s="5">
        <f t="shared" si="1"/>
        <v>2043</v>
      </c>
      <c r="AH2" s="5">
        <f t="shared" si="1"/>
        <v>2044</v>
      </c>
      <c r="AI2" s="5">
        <f t="shared" si="1"/>
        <v>2045</v>
      </c>
      <c r="AJ2" s="5">
        <f t="shared" si="1"/>
        <v>2046</v>
      </c>
      <c r="AK2" s="5">
        <f t="shared" si="1"/>
        <v>2047</v>
      </c>
      <c r="AL2" s="5">
        <f t="shared" si="1"/>
        <v>2048</v>
      </c>
      <c r="AM2" s="5">
        <f t="shared" si="1"/>
        <v>2049</v>
      </c>
      <c r="AN2" s="5">
        <f t="shared" si="1"/>
        <v>2050</v>
      </c>
      <c r="AO2" s="5">
        <f t="shared" si="1"/>
        <v>2051</v>
      </c>
      <c r="AP2" s="5">
        <f t="shared" si="1"/>
        <v>2052</v>
      </c>
      <c r="AQ2" s="5">
        <f t="shared" si="1"/>
        <v>2053</v>
      </c>
      <c r="AR2" s="5">
        <f t="shared" si="1"/>
        <v>2054</v>
      </c>
      <c r="AS2" s="5">
        <f t="shared" si="1"/>
        <v>2055</v>
      </c>
      <c r="AT2" s="5">
        <f t="shared" si="1"/>
        <v>2056</v>
      </c>
      <c r="AU2" s="5">
        <f t="shared" si="1"/>
        <v>2057</v>
      </c>
      <c r="AV2" s="5">
        <f t="shared" si="1"/>
        <v>2058</v>
      </c>
      <c r="AW2" s="5">
        <f t="shared" si="1"/>
        <v>2059</v>
      </c>
      <c r="AX2" s="5">
        <f t="shared" si="1"/>
        <v>2060</v>
      </c>
      <c r="AY2" s="5">
        <f t="shared" si="1"/>
        <v>2061</v>
      </c>
      <c r="AZ2" s="5">
        <f t="shared" si="1"/>
        <v>2062</v>
      </c>
      <c r="BA2" s="5">
        <f t="shared" si="1"/>
        <v>2063</v>
      </c>
      <c r="BB2" s="5">
        <f t="shared" si="1"/>
        <v>2064</v>
      </c>
      <c r="BC2" s="5">
        <f t="shared" si="1"/>
        <v>2065</v>
      </c>
      <c r="BD2" s="5">
        <f t="shared" si="1"/>
        <v>2066</v>
      </c>
      <c r="BE2" s="5">
        <f t="shared" si="1"/>
        <v>2067</v>
      </c>
      <c r="BF2" s="5">
        <f t="shared" si="1"/>
        <v>2068</v>
      </c>
      <c r="BG2" s="5">
        <f t="shared" si="1"/>
        <v>2069</v>
      </c>
      <c r="BH2" s="5">
        <f t="shared" si="1"/>
        <v>2070</v>
      </c>
      <c r="BI2" s="5">
        <f t="shared" si="1"/>
        <v>2071</v>
      </c>
      <c r="BJ2" s="5">
        <f t="shared" si="1"/>
        <v>2072</v>
      </c>
    </row>
    <row r="3">
      <c r="B3" s="2" t="s">
        <v>9</v>
      </c>
      <c r="C3" s="6"/>
      <c r="D3" s="6"/>
      <c r="E3" s="6">
        <v>2280.0</v>
      </c>
      <c r="F3" s="6">
        <v>2383.0</v>
      </c>
      <c r="G3" s="6">
        <v>2473.0</v>
      </c>
      <c r="H3" s="5">
        <f>G3*1.4</f>
        <v>3462.2</v>
      </c>
      <c r="L3" s="6">
        <v>3555.0</v>
      </c>
      <c r="M3" s="6">
        <v>6439.0</v>
      </c>
      <c r="N3" s="7">
        <f t="shared" ref="N3:N4" si="5">SUM(D3:H3)</f>
        <v>10598.2</v>
      </c>
      <c r="O3" s="6">
        <f t="shared" ref="O3:P3" si="2">N3*1.3</f>
        <v>13777.66</v>
      </c>
      <c r="P3" s="6">
        <f t="shared" si="2"/>
        <v>17910.958</v>
      </c>
      <c r="Q3" s="6">
        <f t="shared" ref="Q3:S3" si="3">P3*1.05</f>
        <v>18806.5059</v>
      </c>
      <c r="R3" s="6">
        <f t="shared" si="3"/>
        <v>19746.8312</v>
      </c>
      <c r="S3" s="6">
        <f t="shared" si="3"/>
        <v>20734.17275</v>
      </c>
      <c r="T3" s="6">
        <f t="shared" ref="T3:BJ3" si="4">S3*1.03</f>
        <v>21356.19794</v>
      </c>
      <c r="U3" s="6">
        <f t="shared" si="4"/>
        <v>21996.88388</v>
      </c>
      <c r="V3" s="6">
        <f t="shared" si="4"/>
        <v>22656.79039</v>
      </c>
      <c r="W3" s="6">
        <f t="shared" si="4"/>
        <v>23336.4941</v>
      </c>
      <c r="X3" s="6">
        <f t="shared" si="4"/>
        <v>24036.58893</v>
      </c>
      <c r="Y3" s="6">
        <f t="shared" si="4"/>
        <v>24757.68659</v>
      </c>
      <c r="Z3" s="6">
        <f t="shared" si="4"/>
        <v>25500.41719</v>
      </c>
      <c r="AA3" s="6">
        <f t="shared" si="4"/>
        <v>26265.42971</v>
      </c>
      <c r="AB3" s="6">
        <f t="shared" si="4"/>
        <v>27053.3926</v>
      </c>
      <c r="AC3" s="6">
        <f t="shared" si="4"/>
        <v>27864.99438</v>
      </c>
      <c r="AD3" s="6">
        <f t="shared" si="4"/>
        <v>28700.94421</v>
      </c>
      <c r="AE3" s="6">
        <f t="shared" si="4"/>
        <v>29561.97253</v>
      </c>
      <c r="AF3" s="6">
        <f t="shared" si="4"/>
        <v>30448.83171</v>
      </c>
      <c r="AG3" s="6">
        <f t="shared" si="4"/>
        <v>31362.29666</v>
      </c>
      <c r="AH3" s="6">
        <f t="shared" si="4"/>
        <v>32303.16556</v>
      </c>
      <c r="AI3" s="6">
        <f t="shared" si="4"/>
        <v>33272.26053</v>
      </c>
      <c r="AJ3" s="6">
        <f t="shared" si="4"/>
        <v>34270.42834</v>
      </c>
      <c r="AK3" s="6">
        <f t="shared" si="4"/>
        <v>35298.5412</v>
      </c>
      <c r="AL3" s="6">
        <f t="shared" si="4"/>
        <v>36357.49743</v>
      </c>
      <c r="AM3" s="6">
        <f t="shared" si="4"/>
        <v>37448.22235</v>
      </c>
      <c r="AN3" s="6">
        <f t="shared" si="4"/>
        <v>38571.66902</v>
      </c>
      <c r="AO3" s="6">
        <f t="shared" si="4"/>
        <v>39728.8191</v>
      </c>
      <c r="AP3" s="6">
        <f t="shared" si="4"/>
        <v>40920.68367</v>
      </c>
      <c r="AQ3" s="6">
        <f t="shared" si="4"/>
        <v>42148.30418</v>
      </c>
      <c r="AR3" s="6">
        <f t="shared" si="4"/>
        <v>43412.7533</v>
      </c>
      <c r="AS3" s="6">
        <f t="shared" si="4"/>
        <v>44715.1359</v>
      </c>
      <c r="AT3" s="6">
        <f t="shared" si="4"/>
        <v>46056.58998</v>
      </c>
      <c r="AU3" s="6">
        <f t="shared" si="4"/>
        <v>47438.28768</v>
      </c>
      <c r="AV3" s="6">
        <f t="shared" si="4"/>
        <v>48861.43631</v>
      </c>
      <c r="AW3" s="6">
        <f t="shared" si="4"/>
        <v>50327.2794</v>
      </c>
      <c r="AX3" s="6">
        <f t="shared" si="4"/>
        <v>51837.09778</v>
      </c>
      <c r="AY3" s="6">
        <f t="shared" si="4"/>
        <v>53392.21071</v>
      </c>
      <c r="AZ3" s="6">
        <f t="shared" si="4"/>
        <v>54993.97704</v>
      </c>
      <c r="BA3" s="6">
        <f t="shared" si="4"/>
        <v>56643.79635</v>
      </c>
      <c r="BB3" s="6">
        <f t="shared" si="4"/>
        <v>58343.11024</v>
      </c>
      <c r="BC3" s="6">
        <f t="shared" si="4"/>
        <v>60093.40354</v>
      </c>
      <c r="BD3" s="6">
        <f t="shared" si="4"/>
        <v>61896.20565</v>
      </c>
      <c r="BE3" s="6">
        <f t="shared" si="4"/>
        <v>63753.09182</v>
      </c>
      <c r="BF3" s="6">
        <f t="shared" si="4"/>
        <v>65665.68457</v>
      </c>
      <c r="BG3" s="6">
        <f t="shared" si="4"/>
        <v>67635.65511</v>
      </c>
      <c r="BH3" s="6">
        <f t="shared" si="4"/>
        <v>69664.72477</v>
      </c>
      <c r="BI3" s="6">
        <f t="shared" si="4"/>
        <v>71754.66651</v>
      </c>
      <c r="BJ3" s="6">
        <f t="shared" si="4"/>
        <v>73907.3065</v>
      </c>
    </row>
    <row r="4">
      <c r="B4" s="2" t="s">
        <v>10</v>
      </c>
      <c r="C4" s="6"/>
      <c r="D4" s="6"/>
      <c r="E4" s="6">
        <v>455.0</v>
      </c>
      <c r="F4" s="6">
        <v>465.0</v>
      </c>
      <c r="G4" s="6">
        <v>469.0</v>
      </c>
      <c r="H4" s="2">
        <v>500.0</v>
      </c>
      <c r="L4" s="6">
        <v>1237.0</v>
      </c>
      <c r="M4" s="6">
        <v>1589.0</v>
      </c>
      <c r="N4" s="7">
        <f t="shared" si="5"/>
        <v>1889</v>
      </c>
      <c r="O4" s="6">
        <v>2000.0</v>
      </c>
      <c r="P4" s="2">
        <v>2500.0</v>
      </c>
      <c r="Q4" s="5">
        <f t="shared" ref="Q4:T4" si="6">P4*1.04</f>
        <v>2600</v>
      </c>
      <c r="R4" s="5">
        <f t="shared" si="6"/>
        <v>2704</v>
      </c>
      <c r="S4" s="5">
        <f t="shared" si="6"/>
        <v>2812.16</v>
      </c>
      <c r="T4" s="5">
        <f t="shared" si="6"/>
        <v>2924.6464</v>
      </c>
    </row>
    <row r="5">
      <c r="B5" s="8" t="s">
        <v>11</v>
      </c>
      <c r="C5" s="7"/>
      <c r="D5" s="7"/>
      <c r="E5" s="7">
        <f t="shared" ref="E5:H5" si="7">SUM(E3:E4)</f>
        <v>2735</v>
      </c>
      <c r="F5" s="7">
        <f t="shared" si="7"/>
        <v>2848</v>
      </c>
      <c r="G5" s="7">
        <f t="shared" si="7"/>
        <v>2942</v>
      </c>
      <c r="H5" s="7">
        <f t="shared" si="7"/>
        <v>3962.2</v>
      </c>
      <c r="L5" s="9">
        <f t="shared" ref="L5:T5" si="8">SUM(L3:L4)</f>
        <v>4792</v>
      </c>
      <c r="M5" s="9">
        <f t="shared" si="8"/>
        <v>8028</v>
      </c>
      <c r="N5" s="9">
        <f t="shared" si="8"/>
        <v>12487.2</v>
      </c>
      <c r="O5" s="9">
        <f t="shared" si="8"/>
        <v>15777.66</v>
      </c>
      <c r="P5" s="9">
        <f t="shared" si="8"/>
        <v>20410.958</v>
      </c>
      <c r="Q5" s="9">
        <f t="shared" si="8"/>
        <v>21406.5059</v>
      </c>
      <c r="R5" s="9">
        <f t="shared" si="8"/>
        <v>22450.8312</v>
      </c>
      <c r="S5" s="9">
        <f t="shared" si="8"/>
        <v>23546.33275</v>
      </c>
      <c r="T5" s="9">
        <f t="shared" si="8"/>
        <v>24280.84434</v>
      </c>
    </row>
    <row r="6">
      <c r="B6" s="2" t="s">
        <v>12</v>
      </c>
      <c r="C6" s="6"/>
      <c r="D6" s="6"/>
      <c r="E6" s="6">
        <v>660.0</v>
      </c>
      <c r="F6" s="6">
        <v>665.0</v>
      </c>
      <c r="G6" s="6">
        <v>760.0</v>
      </c>
      <c r="H6" s="2">
        <v>800.0</v>
      </c>
      <c r="L6" s="6">
        <v>1547.0</v>
      </c>
      <c r="M6" s="6">
        <v>2036.0</v>
      </c>
      <c r="N6" s="7">
        <f t="shared" ref="N6:N8" si="10">SUM(D6:H6)</f>
        <v>2885</v>
      </c>
      <c r="O6" s="6">
        <v>3500.0</v>
      </c>
      <c r="P6" s="2">
        <v>3700.0</v>
      </c>
      <c r="Q6" s="5">
        <f t="shared" ref="Q6:T6" si="9">P6*1.03</f>
        <v>3811</v>
      </c>
      <c r="R6" s="5">
        <f t="shared" si="9"/>
        <v>3925.33</v>
      </c>
      <c r="S6" s="5">
        <f t="shared" si="9"/>
        <v>4043.0899</v>
      </c>
      <c r="T6" s="5">
        <f t="shared" si="9"/>
        <v>4164.382597</v>
      </c>
    </row>
    <row r="7">
      <c r="B7" s="2" t="s">
        <v>13</v>
      </c>
      <c r="C7" s="6"/>
      <c r="D7" s="6"/>
      <c r="E7" s="6">
        <v>62.0</v>
      </c>
      <c r="F7" s="6">
        <v>64.0</v>
      </c>
      <c r="G7" s="6">
        <v>59.0</v>
      </c>
      <c r="H7" s="2">
        <v>70.0</v>
      </c>
      <c r="L7" s="6">
        <v>176.0</v>
      </c>
      <c r="M7" s="6">
        <v>215.0</v>
      </c>
      <c r="N7" s="7">
        <f t="shared" si="10"/>
        <v>255</v>
      </c>
      <c r="O7" s="6">
        <v>250.0</v>
      </c>
      <c r="P7" s="2">
        <v>300.0</v>
      </c>
      <c r="Q7" s="5">
        <f t="shared" ref="Q7:T7" si="11">P7*1.03</f>
        <v>309</v>
      </c>
      <c r="R7" s="5">
        <f t="shared" si="11"/>
        <v>318.27</v>
      </c>
      <c r="S7" s="5">
        <f t="shared" si="11"/>
        <v>327.8181</v>
      </c>
      <c r="T7" s="5">
        <f t="shared" si="11"/>
        <v>337.652643</v>
      </c>
    </row>
    <row r="8">
      <c r="B8" s="2" t="s">
        <v>14</v>
      </c>
      <c r="C8" s="6"/>
      <c r="D8" s="6"/>
      <c r="E8" s="6">
        <v>830.0</v>
      </c>
      <c r="F8" s="6">
        <v>759.0</v>
      </c>
      <c r="G8" s="6">
        <v>774.0</v>
      </c>
      <c r="H8" s="2">
        <v>900.0</v>
      </c>
      <c r="L8" s="6">
        <v>1404.0</v>
      </c>
      <c r="M8" s="6">
        <v>2285.0</v>
      </c>
      <c r="N8" s="7">
        <f t="shared" si="10"/>
        <v>3263</v>
      </c>
      <c r="O8" s="6">
        <v>3700.0</v>
      </c>
      <c r="P8" s="2">
        <v>4000.0</v>
      </c>
      <c r="Q8" s="5">
        <f t="shared" ref="Q8:T8" si="12">P8*1.03</f>
        <v>4120</v>
      </c>
      <c r="R8" s="5">
        <f t="shared" si="12"/>
        <v>4243.6</v>
      </c>
      <c r="S8" s="5">
        <f t="shared" si="12"/>
        <v>4370.908</v>
      </c>
      <c r="T8" s="5">
        <f t="shared" si="12"/>
        <v>4502.03524</v>
      </c>
    </row>
    <row r="9">
      <c r="B9" s="2" t="s">
        <v>15</v>
      </c>
      <c r="C9" s="7"/>
      <c r="D9" s="7"/>
      <c r="E9" s="7">
        <f t="shared" ref="E9:H9" si="13">SUM(E6:E8)</f>
        <v>1552</v>
      </c>
      <c r="F9" s="7">
        <f t="shared" si="13"/>
        <v>1488</v>
      </c>
      <c r="G9" s="7">
        <f t="shared" si="13"/>
        <v>1593</v>
      </c>
      <c r="H9" s="7">
        <f t="shared" si="13"/>
        <v>1770</v>
      </c>
      <c r="L9" s="7">
        <f t="shared" ref="L9:T9" si="14">SUM(L6:L8)</f>
        <v>3127</v>
      </c>
      <c r="M9" s="7">
        <f t="shared" si="14"/>
        <v>4536</v>
      </c>
      <c r="N9" s="7">
        <f t="shared" si="14"/>
        <v>6403</v>
      </c>
      <c r="O9" s="7">
        <f t="shared" si="14"/>
        <v>7450</v>
      </c>
      <c r="P9" s="7">
        <f t="shared" si="14"/>
        <v>8000</v>
      </c>
      <c r="Q9" s="7">
        <f t="shared" si="14"/>
        <v>8240</v>
      </c>
      <c r="R9" s="7">
        <f t="shared" si="14"/>
        <v>8487.2</v>
      </c>
      <c r="S9" s="7">
        <f t="shared" si="14"/>
        <v>8741.816</v>
      </c>
      <c r="T9" s="7">
        <f t="shared" si="14"/>
        <v>9004.07048</v>
      </c>
    </row>
    <row r="10">
      <c r="B10" s="2" t="s">
        <v>16</v>
      </c>
      <c r="C10" s="7"/>
      <c r="D10" s="7"/>
      <c r="E10" s="7">
        <f t="shared" ref="E10:H10" si="15">E5-E9</f>
        <v>1183</v>
      </c>
      <c r="F10" s="7">
        <f t="shared" si="15"/>
        <v>1360</v>
      </c>
      <c r="G10" s="7">
        <f t="shared" si="15"/>
        <v>1349</v>
      </c>
      <c r="H10" s="7">
        <f t="shared" si="15"/>
        <v>2192.2</v>
      </c>
      <c r="L10" s="7">
        <f t="shared" ref="L10:T10" si="16">L5-L9</f>
        <v>1665</v>
      </c>
      <c r="M10" s="7">
        <f t="shared" si="16"/>
        <v>3492</v>
      </c>
      <c r="N10" s="7">
        <f t="shared" si="16"/>
        <v>6084.2</v>
      </c>
      <c r="O10" s="7">
        <f t="shared" si="16"/>
        <v>8327.66</v>
      </c>
      <c r="P10" s="7">
        <f t="shared" si="16"/>
        <v>12410.958</v>
      </c>
      <c r="Q10" s="7">
        <f t="shared" si="16"/>
        <v>13166.5059</v>
      </c>
      <c r="R10" s="7">
        <f t="shared" si="16"/>
        <v>13963.6312</v>
      </c>
      <c r="S10" s="7">
        <f t="shared" si="16"/>
        <v>14804.51675</v>
      </c>
      <c r="T10" s="7">
        <f t="shared" si="16"/>
        <v>15276.77386</v>
      </c>
    </row>
    <row r="11">
      <c r="B11" s="2" t="s">
        <v>17</v>
      </c>
      <c r="C11" s="6"/>
      <c r="D11" s="6"/>
      <c r="E11" s="6">
        <v>150.0</v>
      </c>
      <c r="F11" s="6">
        <v>162.0</v>
      </c>
      <c r="G11" s="6">
        <v>135.0</v>
      </c>
      <c r="H11" s="2">
        <v>160.0</v>
      </c>
      <c r="L11" s="6">
        <v>335.0</v>
      </c>
      <c r="M11" s="6">
        <v>488.0</v>
      </c>
      <c r="N11" s="7">
        <f t="shared" ref="N11:N14" si="18">SUM(D11:H11)</f>
        <v>607</v>
      </c>
      <c r="O11" s="6">
        <v>800.0</v>
      </c>
      <c r="P11" s="2">
        <v>1000.0</v>
      </c>
      <c r="Q11" s="5">
        <f t="shared" ref="Q11:T11" si="17">P11*1.02</f>
        <v>1020</v>
      </c>
      <c r="R11" s="5">
        <f t="shared" si="17"/>
        <v>1040.4</v>
      </c>
      <c r="S11" s="5">
        <f t="shared" si="17"/>
        <v>1061.208</v>
      </c>
      <c r="T11" s="5">
        <f t="shared" si="17"/>
        <v>1082.43216</v>
      </c>
    </row>
    <row r="12">
      <c r="B12" s="2" t="s">
        <v>18</v>
      </c>
      <c r="C12" s="6"/>
      <c r="D12" s="6"/>
      <c r="E12" s="6">
        <v>326.0</v>
      </c>
      <c r="F12" s="6">
        <v>326.0</v>
      </c>
      <c r="G12" s="6">
        <v>284.0</v>
      </c>
      <c r="H12" s="2">
        <v>350.0</v>
      </c>
      <c r="L12" s="6">
        <v>1333.0</v>
      </c>
      <c r="M12" s="6">
        <v>1042.0</v>
      </c>
      <c r="N12" s="7">
        <f t="shared" si="18"/>
        <v>1286</v>
      </c>
      <c r="O12" s="6">
        <v>1500.0</v>
      </c>
      <c r="P12" s="2">
        <v>1600.0</v>
      </c>
      <c r="Q12" s="5">
        <f t="shared" ref="Q12:T12" si="19">P12*1.02</f>
        <v>1632</v>
      </c>
      <c r="R12" s="5">
        <f t="shared" si="19"/>
        <v>1664.64</v>
      </c>
      <c r="S12" s="5">
        <f t="shared" si="19"/>
        <v>1697.9328</v>
      </c>
      <c r="T12" s="5">
        <f t="shared" si="19"/>
        <v>1731.891456</v>
      </c>
    </row>
    <row r="13">
      <c r="B13" s="2" t="s">
        <v>19</v>
      </c>
      <c r="C13" s="6"/>
      <c r="D13" s="6"/>
      <c r="E13" s="6">
        <v>46.0</v>
      </c>
      <c r="F13" s="6">
        <v>47.0</v>
      </c>
      <c r="G13" s="6">
        <v>99.0</v>
      </c>
      <c r="H13" s="2">
        <v>150.0</v>
      </c>
      <c r="L13" s="6">
        <v>152.0</v>
      </c>
      <c r="M13" s="6">
        <v>171.0</v>
      </c>
      <c r="N13" s="7">
        <f t="shared" si="18"/>
        <v>342</v>
      </c>
      <c r="O13" s="6">
        <v>400.0</v>
      </c>
      <c r="P13" s="2">
        <v>400.0</v>
      </c>
      <c r="Q13" s="5">
        <f t="shared" ref="Q13:T13" si="20">P13*1.1</f>
        <v>440</v>
      </c>
      <c r="R13" s="5">
        <f t="shared" si="20"/>
        <v>484</v>
      </c>
      <c r="S13" s="5">
        <f t="shared" si="20"/>
        <v>532.4</v>
      </c>
      <c r="T13" s="5">
        <f t="shared" si="20"/>
        <v>585.64</v>
      </c>
    </row>
    <row r="14">
      <c r="B14" s="2" t="s">
        <v>20</v>
      </c>
      <c r="C14" s="6"/>
      <c r="D14" s="6"/>
      <c r="E14" s="6">
        <v>79.0</v>
      </c>
      <c r="F14" s="6">
        <v>96.0</v>
      </c>
      <c r="G14" s="6">
        <v>105.0</v>
      </c>
      <c r="H14" s="2">
        <v>120.0</v>
      </c>
      <c r="L14" s="6">
        <v>150.0</v>
      </c>
      <c r="M14" s="6">
        <v>250.0</v>
      </c>
      <c r="N14" s="7">
        <f t="shared" si="18"/>
        <v>400</v>
      </c>
      <c r="O14" s="6">
        <v>500.0</v>
      </c>
      <c r="P14" s="2">
        <v>500.0</v>
      </c>
      <c r="Q14" s="5">
        <f t="shared" ref="Q14:T14" si="21">P14*1.02</f>
        <v>510</v>
      </c>
      <c r="R14" s="5">
        <f t="shared" si="21"/>
        <v>520.2</v>
      </c>
      <c r="S14" s="5">
        <f t="shared" si="21"/>
        <v>530.604</v>
      </c>
      <c r="T14" s="5">
        <f t="shared" si="21"/>
        <v>541.21608</v>
      </c>
    </row>
    <row r="15">
      <c r="B15" s="2" t="s">
        <v>21</v>
      </c>
      <c r="C15" s="7"/>
      <c r="D15" s="7"/>
      <c r="E15" s="7">
        <f t="shared" ref="E15:H15" si="22">SUM(E11:E14)</f>
        <v>601</v>
      </c>
      <c r="F15" s="7">
        <f t="shared" si="22"/>
        <v>631</v>
      </c>
      <c r="G15" s="7">
        <f t="shared" si="22"/>
        <v>623</v>
      </c>
      <c r="H15" s="7">
        <f t="shared" si="22"/>
        <v>780</v>
      </c>
      <c r="L15" s="7">
        <f t="shared" ref="L15:T15" si="23">SUM(L11:L14)</f>
        <v>1970</v>
      </c>
      <c r="M15" s="7">
        <f t="shared" si="23"/>
        <v>1951</v>
      </c>
      <c r="N15" s="7">
        <f t="shared" si="23"/>
        <v>2635</v>
      </c>
      <c r="O15" s="7">
        <f t="shared" si="23"/>
        <v>3200</v>
      </c>
      <c r="P15" s="7">
        <f t="shared" si="23"/>
        <v>3500</v>
      </c>
      <c r="Q15" s="7">
        <f t="shared" si="23"/>
        <v>3602</v>
      </c>
      <c r="R15" s="7">
        <f t="shared" si="23"/>
        <v>3709.24</v>
      </c>
      <c r="S15" s="7">
        <f t="shared" si="23"/>
        <v>3822.1448</v>
      </c>
      <c r="T15" s="7">
        <f t="shared" si="23"/>
        <v>3941.179696</v>
      </c>
    </row>
    <row r="16">
      <c r="B16" s="2" t="s">
        <v>22</v>
      </c>
      <c r="C16" s="7"/>
      <c r="D16" s="7"/>
      <c r="E16" s="7">
        <f t="shared" ref="E16:H16" si="24">E10-E15</f>
        <v>582</v>
      </c>
      <c r="F16" s="7">
        <f t="shared" si="24"/>
        <v>729</v>
      </c>
      <c r="G16" s="7">
        <f t="shared" si="24"/>
        <v>726</v>
      </c>
      <c r="H16" s="7">
        <f t="shared" si="24"/>
        <v>1412.2</v>
      </c>
      <c r="L16" s="7">
        <f t="shared" ref="L16:T16" si="25">L10-L15</f>
        <v>-305</v>
      </c>
      <c r="M16" s="7">
        <f t="shared" si="25"/>
        <v>1541</v>
      </c>
      <c r="N16" s="7">
        <f t="shared" si="25"/>
        <v>3449.2</v>
      </c>
      <c r="O16" s="7">
        <f t="shared" si="25"/>
        <v>5127.66</v>
      </c>
      <c r="P16" s="7">
        <f t="shared" si="25"/>
        <v>8910.958</v>
      </c>
      <c r="Q16" s="7">
        <f t="shared" si="25"/>
        <v>9564.5059</v>
      </c>
      <c r="R16" s="7">
        <f t="shared" si="25"/>
        <v>10254.3912</v>
      </c>
      <c r="S16" s="7">
        <f t="shared" si="25"/>
        <v>10982.37195</v>
      </c>
      <c r="T16" s="7">
        <f t="shared" si="25"/>
        <v>11335.59416</v>
      </c>
    </row>
    <row r="17">
      <c r="B17" s="2" t="s">
        <v>23</v>
      </c>
      <c r="C17" s="6"/>
      <c r="D17" s="6"/>
      <c r="E17" s="6">
        <v>415.0</v>
      </c>
      <c r="F17" s="6">
        <v>424.0</v>
      </c>
      <c r="G17" s="6">
        <v>335.0</v>
      </c>
      <c r="H17" s="2">
        <v>706.0</v>
      </c>
      <c r="L17" s="6">
        <v>473.0</v>
      </c>
      <c r="M17" s="6">
        <v>1184.0</v>
      </c>
      <c r="N17" s="7">
        <f t="shared" ref="N17:N19" si="27">SUM(D17:H17)</f>
        <v>1880</v>
      </c>
      <c r="O17" s="6">
        <f t="shared" ref="O17:T17" si="26">O16*0.45</f>
        <v>2307.447</v>
      </c>
      <c r="P17" s="6">
        <f t="shared" si="26"/>
        <v>4009.9311</v>
      </c>
      <c r="Q17" s="6">
        <f t="shared" si="26"/>
        <v>4304.027655</v>
      </c>
      <c r="R17" s="6">
        <f t="shared" si="26"/>
        <v>4614.476038</v>
      </c>
      <c r="S17" s="6">
        <f t="shared" si="26"/>
        <v>4942.06738</v>
      </c>
      <c r="T17" s="6">
        <f t="shared" si="26"/>
        <v>5101.017373</v>
      </c>
    </row>
    <row r="18">
      <c r="B18" s="2" t="s">
        <v>24</v>
      </c>
      <c r="C18" s="6"/>
      <c r="D18" s="6"/>
      <c r="E18" s="6">
        <v>215.0</v>
      </c>
      <c r="F18" s="6">
        <v>185.0</v>
      </c>
      <c r="G18" s="6">
        <v>165.0</v>
      </c>
      <c r="H18" s="2">
        <v>140.0</v>
      </c>
      <c r="L18" s="6">
        <v>417.0</v>
      </c>
      <c r="M18" s="6">
        <v>675.0</v>
      </c>
      <c r="N18" s="7">
        <f t="shared" si="27"/>
        <v>705</v>
      </c>
      <c r="O18" s="6">
        <v>675.0</v>
      </c>
      <c r="P18" s="2">
        <v>500.0</v>
      </c>
      <c r="Q18" s="5">
        <f t="shared" ref="Q18:T18" si="28">P18*1.01</f>
        <v>505</v>
      </c>
      <c r="R18" s="5">
        <f t="shared" si="28"/>
        <v>510.05</v>
      </c>
      <c r="S18" s="5">
        <f t="shared" si="28"/>
        <v>515.1505</v>
      </c>
      <c r="T18" s="5">
        <f t="shared" si="28"/>
        <v>520.302005</v>
      </c>
    </row>
    <row r="19">
      <c r="B19" s="2" t="s">
        <v>25</v>
      </c>
      <c r="C19" s="7"/>
      <c r="D19" s="7"/>
      <c r="E19" s="7">
        <f t="shared" ref="E19:H19" si="29">-E17+E18</f>
        <v>-200</v>
      </c>
      <c r="F19" s="7">
        <f t="shared" si="29"/>
        <v>-239</v>
      </c>
      <c r="G19" s="7">
        <f t="shared" si="29"/>
        <v>-170</v>
      </c>
      <c r="H19" s="7">
        <f t="shared" si="29"/>
        <v>-566</v>
      </c>
      <c r="L19" s="7">
        <f t="shared" ref="L19:M19" si="30">-L17+L18</f>
        <v>-56</v>
      </c>
      <c r="M19" s="7">
        <f t="shared" si="30"/>
        <v>-509</v>
      </c>
      <c r="N19" s="7">
        <f t="shared" si="27"/>
        <v>-1175</v>
      </c>
      <c r="O19" s="7">
        <f t="shared" ref="O19:T19" si="31">-O17+O18</f>
        <v>-1632.447</v>
      </c>
      <c r="P19" s="7">
        <f t="shared" si="31"/>
        <v>-3509.9311</v>
      </c>
      <c r="Q19" s="7">
        <f t="shared" si="31"/>
        <v>-3799.027655</v>
      </c>
      <c r="R19" s="7">
        <f t="shared" si="31"/>
        <v>-4104.426038</v>
      </c>
      <c r="S19" s="7">
        <f t="shared" si="31"/>
        <v>-4426.91688</v>
      </c>
      <c r="T19" s="7">
        <f t="shared" si="31"/>
        <v>-4580.715368</v>
      </c>
    </row>
    <row r="20">
      <c r="B20" s="8" t="s">
        <v>26</v>
      </c>
      <c r="C20" s="7"/>
      <c r="D20" s="7"/>
      <c r="E20" s="7">
        <f t="shared" ref="E20:H20" si="32">E16+E19</f>
        <v>382</v>
      </c>
      <c r="F20" s="7">
        <f t="shared" si="32"/>
        <v>490</v>
      </c>
      <c r="G20" s="7">
        <f t="shared" si="32"/>
        <v>556</v>
      </c>
      <c r="H20" s="7">
        <f t="shared" si="32"/>
        <v>846.2</v>
      </c>
      <c r="L20" s="7">
        <f t="shared" ref="L20:T20" si="33">L16+L19</f>
        <v>-361</v>
      </c>
      <c r="M20" s="7">
        <f t="shared" si="33"/>
        <v>1032</v>
      </c>
      <c r="N20" s="7">
        <f t="shared" si="33"/>
        <v>2274.2</v>
      </c>
      <c r="O20" s="7">
        <f t="shared" si="33"/>
        <v>3495.213</v>
      </c>
      <c r="P20" s="7">
        <f t="shared" si="33"/>
        <v>5401.0269</v>
      </c>
      <c r="Q20" s="7">
        <f t="shared" si="33"/>
        <v>5765.478245</v>
      </c>
      <c r="R20" s="7">
        <f t="shared" si="33"/>
        <v>6149.965157</v>
      </c>
      <c r="S20" s="7">
        <f t="shared" si="33"/>
        <v>6555.455075</v>
      </c>
      <c r="T20" s="7">
        <f t="shared" si="33"/>
        <v>6754.878794</v>
      </c>
      <c r="U20" s="4">
        <f t="shared" ref="U20:BJ20" si="34">T20*(1+$W$24)</f>
        <v>6957.525158</v>
      </c>
      <c r="V20" s="4">
        <f t="shared" si="34"/>
        <v>7166.250912</v>
      </c>
      <c r="W20" s="4">
        <f t="shared" si="34"/>
        <v>7381.23844</v>
      </c>
      <c r="X20" s="4">
        <f t="shared" si="34"/>
        <v>7602.675593</v>
      </c>
      <c r="Y20" s="4">
        <f t="shared" si="34"/>
        <v>7830.755861</v>
      </c>
      <c r="Z20" s="4">
        <f t="shared" si="34"/>
        <v>8065.678536</v>
      </c>
      <c r="AA20" s="4">
        <f t="shared" si="34"/>
        <v>8307.648893</v>
      </c>
      <c r="AB20" s="4">
        <f t="shared" si="34"/>
        <v>8556.878359</v>
      </c>
      <c r="AC20" s="4">
        <f t="shared" si="34"/>
        <v>8813.58471</v>
      </c>
      <c r="AD20" s="4">
        <f t="shared" si="34"/>
        <v>9077.992251</v>
      </c>
      <c r="AE20" s="4">
        <f t="shared" si="34"/>
        <v>9350.332019</v>
      </c>
      <c r="AF20" s="4">
        <f t="shared" si="34"/>
        <v>9630.84198</v>
      </c>
      <c r="AG20" s="4">
        <f t="shared" si="34"/>
        <v>9919.767239</v>
      </c>
      <c r="AH20" s="4">
        <f t="shared" si="34"/>
        <v>10217.36026</v>
      </c>
      <c r="AI20" s="4">
        <f t="shared" si="34"/>
        <v>10523.88106</v>
      </c>
      <c r="AJ20" s="4">
        <f t="shared" si="34"/>
        <v>10839.5975</v>
      </c>
      <c r="AK20" s="4">
        <f t="shared" si="34"/>
        <v>11164.78542</v>
      </c>
      <c r="AL20" s="4">
        <f t="shared" si="34"/>
        <v>11499.72898</v>
      </c>
      <c r="AM20" s="4">
        <f t="shared" si="34"/>
        <v>11844.72085</v>
      </c>
      <c r="AN20" s="4">
        <f t="shared" si="34"/>
        <v>12200.06248</v>
      </c>
      <c r="AO20" s="4">
        <f t="shared" si="34"/>
        <v>12566.06435</v>
      </c>
      <c r="AP20" s="4">
        <f t="shared" si="34"/>
        <v>12943.04628</v>
      </c>
      <c r="AQ20" s="4">
        <f t="shared" si="34"/>
        <v>13331.33767</v>
      </c>
      <c r="AR20" s="4">
        <f t="shared" si="34"/>
        <v>13731.2778</v>
      </c>
      <c r="AS20" s="4">
        <f t="shared" si="34"/>
        <v>14143.21614</v>
      </c>
      <c r="AT20" s="4">
        <f t="shared" si="34"/>
        <v>14567.51262</v>
      </c>
      <c r="AU20" s="4">
        <f t="shared" si="34"/>
        <v>15004.538</v>
      </c>
      <c r="AV20" s="4">
        <f t="shared" si="34"/>
        <v>15454.67414</v>
      </c>
      <c r="AW20" s="4">
        <f t="shared" si="34"/>
        <v>15918.31436</v>
      </c>
      <c r="AX20" s="4">
        <f t="shared" si="34"/>
        <v>16395.86379</v>
      </c>
      <c r="AY20" s="4">
        <f t="shared" si="34"/>
        <v>16887.73971</v>
      </c>
      <c r="AZ20" s="4">
        <f t="shared" si="34"/>
        <v>17394.3719</v>
      </c>
      <c r="BA20" s="4">
        <f t="shared" si="34"/>
        <v>17916.20306</v>
      </c>
      <c r="BB20" s="4">
        <f t="shared" si="34"/>
        <v>18453.68915</v>
      </c>
      <c r="BC20" s="4">
        <f t="shared" si="34"/>
        <v>19007.29982</v>
      </c>
      <c r="BD20" s="4">
        <f t="shared" si="34"/>
        <v>19577.51882</v>
      </c>
      <c r="BE20" s="4">
        <f t="shared" si="34"/>
        <v>20164.84438</v>
      </c>
      <c r="BF20" s="4">
        <f t="shared" si="34"/>
        <v>20769.78971</v>
      </c>
      <c r="BG20" s="4">
        <f t="shared" si="34"/>
        <v>21392.8834</v>
      </c>
      <c r="BH20" s="4">
        <f t="shared" si="34"/>
        <v>22034.66991</v>
      </c>
      <c r="BI20" s="4">
        <f t="shared" si="34"/>
        <v>22695.71</v>
      </c>
      <c r="BJ20" s="4">
        <f t="shared" si="34"/>
        <v>23376.5813</v>
      </c>
    </row>
    <row r="21">
      <c r="B21" s="2" t="s">
        <v>27</v>
      </c>
      <c r="C21" s="3"/>
      <c r="D21" s="3"/>
      <c r="E21" s="3">
        <v>0.07</v>
      </c>
      <c r="F21" s="3">
        <v>0.1</v>
      </c>
      <c r="G21" s="3">
        <v>0.11</v>
      </c>
      <c r="L21" s="3">
        <v>-0.07</v>
      </c>
      <c r="M21" s="3">
        <v>0.21</v>
      </c>
      <c r="O21" s="3">
        <v>0.21</v>
      </c>
    </row>
    <row r="23">
      <c r="B23" s="8" t="s">
        <v>28</v>
      </c>
      <c r="C23" s="10"/>
      <c r="D23" s="11"/>
      <c r="E23" s="11"/>
      <c r="F23" s="11">
        <f t="shared" ref="F23:G23" si="35">F5/E5 - 1</f>
        <v>0.04131627057</v>
      </c>
      <c r="G23" s="11">
        <f t="shared" si="35"/>
        <v>0.03300561798</v>
      </c>
      <c r="H23" s="10"/>
      <c r="I23" s="10"/>
      <c r="J23" s="10"/>
      <c r="K23" s="10"/>
      <c r="L23" s="10"/>
      <c r="M23" s="11">
        <f t="shared" ref="M23:Q23" si="36">M5/L5 - 1</f>
        <v>0.6752921536</v>
      </c>
      <c r="N23" s="11">
        <f t="shared" si="36"/>
        <v>0.5554559043</v>
      </c>
      <c r="O23" s="11">
        <f t="shared" si="36"/>
        <v>0.2635066308</v>
      </c>
      <c r="P23" s="11">
        <f t="shared" si="36"/>
        <v>0.2936619245</v>
      </c>
      <c r="Q23" s="11">
        <f t="shared" si="36"/>
        <v>0.04877516773</v>
      </c>
      <c r="R23" s="10"/>
      <c r="V23" s="2" t="s">
        <v>29</v>
      </c>
      <c r="W23" s="12">
        <v>0.08</v>
      </c>
    </row>
    <row r="24">
      <c r="B24" s="2" t="s">
        <v>30</v>
      </c>
      <c r="C24" s="13"/>
      <c r="D24" s="13"/>
      <c r="E24" s="13">
        <f t="shared" ref="E24:G24" si="37">E10/E5</f>
        <v>0.4325411335</v>
      </c>
      <c r="F24" s="13">
        <f t="shared" si="37"/>
        <v>0.4775280899</v>
      </c>
      <c r="G24" s="13">
        <f t="shared" si="37"/>
        <v>0.4585316111</v>
      </c>
      <c r="V24" s="2" t="s">
        <v>31</v>
      </c>
      <c r="W24" s="14">
        <v>0.03</v>
      </c>
    </row>
    <row r="25">
      <c r="B25" s="2" t="s">
        <v>32</v>
      </c>
      <c r="F25" s="5">
        <f t="shared" ref="F25:G25" si="38">F12/E12 - 1</f>
        <v>0</v>
      </c>
      <c r="G25" s="13">
        <f t="shared" si="38"/>
        <v>-0.1288343558</v>
      </c>
      <c r="V25" s="2" t="s">
        <v>33</v>
      </c>
      <c r="W25" s="12">
        <v>0.02</v>
      </c>
    </row>
    <row r="26">
      <c r="M26" s="5">
        <f>M6/L6</f>
        <v>1.316095669</v>
      </c>
      <c r="V26" s="2" t="s">
        <v>34</v>
      </c>
      <c r="W26" s="4">
        <f t="array" ref="W26">NPV(W23,N20:BJ20)+Main!I5-Main!I6</f>
        <v>100776.84</v>
      </c>
    </row>
    <row r="27">
      <c r="V27" s="2" t="s">
        <v>35</v>
      </c>
      <c r="W27" s="5">
        <f>W26/Main!I3</f>
        <v>21.04779449</v>
      </c>
    </row>
    <row r="29">
      <c r="W29" s="2">
        <v>13.92</v>
      </c>
    </row>
    <row r="30">
      <c r="W30" s="5">
        <f>W27/W29</f>
        <v>1.512054202</v>
      </c>
    </row>
  </sheetData>
  <drawing r:id="rId1"/>
</worksheet>
</file>