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1216146014" sheetId="1" state="visible" r:id="rId2"/>
    <sheet name="Frete" sheetId="2" state="visible" r:id="rId3"/>
    <sheet name="Plan2" sheetId="3" state="visible" r:id="rId4"/>
  </sheets>
  <definedNames>
    <definedName function="false" hidden="false" localSheetId="0" name="_xlnm.Print_Area" vbProcedure="false">'1216146014'!$A$1:$AD$49</definedName>
    <definedName function="false" hidden="false" localSheetId="2" name="DI" vbProcedure="false">Plan2!$C$2:$D$20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<sst xmlns="http://schemas.openxmlformats.org/spreadsheetml/2006/main" count="120" uniqueCount="98">
  <si>
    <t xml:space="preserve">JOAO PAULO</t>
  </si>
  <si>
    <t xml:space="preserve">PLANILHA IMPORTAÇAO </t>
  </si>
  <si>
    <t xml:space="preserve">DI 17/1660795-9</t>
  </si>
  <si>
    <t xml:space="preserve">PROCESSO Nº</t>
  </si>
  <si>
    <t xml:space="preserve">$ CAMBIO</t>
  </si>
  <si>
    <t xml:space="preserve">Embarque</t>
  </si>
  <si>
    <t xml:space="preserve">qTrib</t>
  </si>
  <si>
    <t xml:space="preserve">vUnCom</t>
  </si>
  <si>
    <t xml:space="preserve">qCom</t>
  </si>
  <si>
    <t xml:space="preserve">vUnTrib</t>
  </si>
  <si>
    <t xml:space="preserve">vProd</t>
  </si>
  <si>
    <t xml:space="preserve">vOutro</t>
  </si>
  <si>
    <t xml:space="preserve">vFrete</t>
  </si>
  <si>
    <t xml:space="preserve">ITEM</t>
  </si>
  <si>
    <t xml:space="preserve">PREÇO UNITÁRIO EM MOEDA ESTRANGEIRA</t>
  </si>
  <si>
    <t xml:space="preserve">QTDE</t>
  </si>
  <si>
    <t xml:space="preserve">VALOR ADUANEIRO       EM MOEDA EXTRANG</t>
  </si>
  <si>
    <t xml:space="preserve">VALOR  ADUANEIRO  (VA )            EM REAIS</t>
  </si>
  <si>
    <t xml:space="preserve">DESPESAS ADUANEIRAS (D)</t>
  </si>
  <si>
    <t xml:space="preserve">BC II</t>
  </si>
  <si>
    <t xml:space="preserve">% II  (a)</t>
  </si>
  <si>
    <t xml:space="preserve">VALOR II</t>
  </si>
  <si>
    <t xml:space="preserve">BC IPI</t>
  </si>
  <si>
    <t xml:space="preserve">% IPI  (b)</t>
  </si>
  <si>
    <t xml:space="preserve">VALOR IPI</t>
  </si>
  <si>
    <t xml:space="preserve">BC PIS COFINS</t>
  </si>
  <si>
    <t xml:space="preserve">% PIS    ( c )</t>
  </si>
  <si>
    <t xml:space="preserve">VALOR PIS</t>
  </si>
  <si>
    <t xml:space="preserve">%COFINS  (d)</t>
  </si>
  <si>
    <t xml:space="preserve">COFINS</t>
  </si>
  <si>
    <t xml:space="preserve">BC ICMS FINAL</t>
  </si>
  <si>
    <t xml:space="preserve">% ICMS  (e)</t>
  </si>
  <si>
    <t xml:space="preserve">VALOR ICMS</t>
  </si>
  <si>
    <t xml:space="preserve">VALOR UNITARIO REAL</t>
  </si>
  <si>
    <t xml:space="preserve">VALOR TOTAL PRODUTO</t>
  </si>
  <si>
    <t xml:space="preserve">% RATEIO DESPESAS ACESSÓRIAS</t>
  </si>
  <si>
    <t xml:space="preserve">DESPESAS ACESSORIAS</t>
  </si>
  <si>
    <t xml:space="preserve">TOTAL DESPESAS ACESSÓRIAS (IMPOSTOS)</t>
  </si>
  <si>
    <t xml:space="preserve">TOTAL DESPESAS SEM FRETE</t>
  </si>
  <si>
    <t xml:space="preserve">TOTAL FRETE</t>
  </si>
  <si>
    <t xml:space="preserve"> ICMS FINAL</t>
  </si>
  <si>
    <t xml:space="preserve">CLASSIFICAÇÃO FISCAL</t>
  </si>
  <si>
    <t xml:space="preserve">MVA</t>
  </si>
  <si>
    <t xml:space="preserve">BC ICMS st</t>
  </si>
  <si>
    <t xml:space="preserve">Aliquota ICMS</t>
  </si>
  <si>
    <t xml:space="preserve">valor ICMS ST</t>
  </si>
  <si>
    <t xml:space="preserve">OBL-14-26-25- ACABAMENTO AUTOMOTIVO EXTERNO EM ACO INOXIDAVEL MODELO SLIM DA TAMPA DO PORTA MALAS, COMPATIVEL COM AUTOMOVEL HONDA VEZEL/HRV. ( 3 QUALIDADE, SEM ACABAMENTO/POLIMENTO NA PARTE TRASEIRA DAS PECAS)</t>
  </si>
  <si>
    <t xml:space="preserve">OBL-14-17-20- ACABAMENTO AUTOMOTIVO DO ENTORNO DO PAINEL DA ALAVANCA DE CAMBIO, EM PLASTICO ABS CINZA PARA O AUTOMOVEL COROLLA. (SEM ACABAMENTO/POLIMENTO NA PARTE TRASEIRA DAS PECAS,3 QUALIDADE)</t>
  </si>
  <si>
    <t xml:space="preserve">OBL-16-37-31-ACABAMENTO AUTOMOTIVO EM ACO INOX TIPO FRISO DO PORTA MALA,( ENTRE OS LANTERNAS) COMPATIVEL COM O O AUTOMOVEL JEEP COMPASS (SEM ACABAMENTO/POLIMENTO NA PARTE TRASEIRA DAS PECAS,3 QUALIDADE)</t>
  </si>
  <si>
    <t xml:space="preserve">OBL-14-26-26-ACABAMENTO AUTOMOTIVO EXTERNO EM ACO INOXIDAVEL TAMANHO LARGO DA TAMPA DO PORTA MALAS, COMPATIVEL COM AUTOMOVEL HONDA VEZEL/HRV. (SEM ACABAMENTO/POLIMENTO NA PARTE TRASEIRA DAS PECAS,3 QUALIDADE)</t>
  </si>
  <si>
    <t xml:space="preserve">OBL-17-14-14-ACABAMENTO AUTOMOTIVO EM ABS CROMADO TIPO FRISO DO PORTA MALA,( ENTRE AS LANTERNAS) COMPATIVEL COM O O AUTOMOVEL KICKS (SEM ACABAMENTO/POLIMENTO NA PARTE TRASEIRA DAS PECAS,3 QUALIDADE)</t>
  </si>
  <si>
    <t xml:space="preserve">OBL-14-26-31- SOLEIRA AUTOMOTIVA DAS PORTAS, PARTE ACESSORIA DE AUTOMOVEL, PARA HRV (CONJUNTO: 4 PECAS) . ( 3 QUALIDADE SEM ACABAMENTO/POLIMENTO NA PARTE TRASEIRA DAS PECAS,MATERIAL: PLASTICO ABS E ACO INOX)</t>
  </si>
  <si>
    <t xml:space="preserve">OBL-14-23-19A- ACABAMENTO AUTOMOTIVO TIPO MOLDURA EM VOLTA DAS MACANETAS INTERNAS, EM PLASTICO ABS CINZA (CONJUNTO DE 4 PECAS,UMA PARA CADA PORTA ) COMPATIVEL COM AUTOMOVEL HYUNDAI CRETA. ( 3 QUALIDADE, SEM ACABAMENTO/POLIMENTO NA PARTE TRASEIRA DAS PECAS)</t>
  </si>
  <si>
    <t xml:space="preserve">OBL-17-14-19NFS- ACABAMENTO AUTOMOTIVO TIPO MOLDURA DOS COMANDOS/BOTOES INTERNOS DE ACIONAMENTO DOS VIDROS, EM PLASTICO ABS COR CINZA (CONJUNTO DE 4 PECAS,UMA PARA CADA PORTA ) COMPATIVEL COM AUTOMOVEL KICKS. (SEM ACABAMENTO/POLIMENTO NA PARTE TRASEIRA DAS PECAS,3 QUALIDADE)</t>
  </si>
  <si>
    <t xml:space="preserve">OBL-16-37-03- ACABAMENTO AUTOMOTIVO EM PLASTICO ABS CROMADO TIPO MOLDURA PARA O ENTORNO DOS FAROIS DE NEBLINA (PAR: LADO ESQUERDO E DIREITO) COMPATIVEL COM O AUTOMOVEL COMPASS. 3 QUAL.(SEM ACABAMENTO/POLIMENTO NA PARTE TRASEIRA DAS PECAS)</t>
  </si>
  <si>
    <t xml:space="preserve">OBL-14-23-05- ACABAMENTO DOS RETROVISORES EXTERNOS,LADO ESQUERDO E DIREITO, EM PLASTICO ABS CROMADO COMPATIVEL COM O AUTOMOVEL CRETA. ( 3 QUALIDADE, SEM ACABAMENTO/POLIMENTO NA PARTE TRASEIRA DAS PECAS)</t>
  </si>
  <si>
    <t xml:space="preserve">15-04-003 -ACABAMENTO AUTOMOTIVO DOS PARA LAMA,LADO ESQUERDO E DIREITO, EM PLASTICO ABS COR PRETO/CROMADO COMPATIVEL COM AUTOMOVEL HILUX. (SEM ACABAMENTO/POLIMENTO NA PARTE TRASEIRA DAS PECAS,3 QUALIDADE)</t>
  </si>
  <si>
    <t xml:space="preserve">15-04-001- ACABAMENTO AUTOMOTIVO DOS FAROIS DE NEBLINA TIPO TAMPA ,LADO ESQUERDO E DIREITO, EM PLASTICO ABS CROMADO COMPATIVEL COM AUTOMOVEL HILUX. (SEM ACABAMENTO/POLIMENTO NA PARTE TRASEIRA DAS PECAS,3 QUALIDADE)</t>
  </si>
  <si>
    <t xml:space="preserve">15-04-002- ACABAMENTO AUTOMOTIVO DOS FAROIS DE NEBLINA TIPO FRISO (PARTE DE CIMA DO FAROL), LADO ESQUERDO E DIREITO EM PLASTICO ABS CROMADO COMPATIVEL COM AUTOMOVEL HILUX. (SEM ACABAMENTO/POLIMENTO NA PARTE TRASEIRA DAS PECAS,3 QUALIDADE)</t>
  </si>
  <si>
    <t xml:space="preserve">OBL-16-37-04- ACABAMENTO AUTOMOTIVO EM PLASTICO ABS CROMADO TIPO MOLDURA PARA O ENTORNO DOS REFLETORES TRASEIROS OLHO DE GATO (PAR: LADO ESQUERDO E DIREITO) COMPATIVEL COM O AUTOMOVEL JEEP COMPASS. (SEM ACABAMENTO/POLIMENTO NA PARTE TRASEIRA DAS PECAS,3 QUALIDADE)</t>
  </si>
  <si>
    <t xml:space="preserve">OBL-14-23-19- ACABAMENTO AUTOMOTIVO TIPO MOLDURA DOS COMANDOS/BOTOES INTERNOS DE ACIONAMENTO DOS VIDROS, EM PLASTICO ABS COR CINZA (CONJUNTO DE 4 PECAS,UMA PARA CADA PORTA ) COMPATIVEL COM AUTOMOVEL HYUNDAI CRETA. (SEM ACABAMENTO/POLIMENTO NA PARTE TRASEIRA DAS PECAS,3 QUALIDADE)</t>
  </si>
  <si>
    <t xml:space="preserve">OBL-14-26-04- ACABAMENTO AUTOMOTIVO EM PLASTICO ABS CROMADO TIPO MOLDURA PARA O ENTORNO DOS REFLETORES TRASEIROS OLHO DE GATO (PAR: LADO ESQUERDO E DIREITO) COMPATIVEL COM O AUTOMOVEL HRV. (SEM ACABAMENTO/POLIMENTO NA PARTE TRASEIRA DAS PECAS,3 QUALIDADE)</t>
  </si>
  <si>
    <t xml:space="preserve">OBL-14-26-03- ACABAMENTO AUTOMOTIVO DOS FAROIS DE NEBLINA TIPO MOLDURA, LADO ESQUERDO E DIREITO EM PLASTICO ABS CROMADO COMPATIVEL COM AUTOMOVEL HRV. (SEM ACABAMENTO/POLIMENTO NA PARTE TRASEIRA DAS PECAS,3 QUALIDADE)</t>
  </si>
  <si>
    <t xml:space="preserve">OBL-17-14-19QC -ACABAMENTO AUTOMOTIVO INTERNO EM PLASTICO ABS PINTADO PARA AS SAIDAS DE AR/VENTO INTERNAS DO PAINEL ,PAR, COMPATIVEL COM AUTOMOVEL KICKS. (SEM ACABAMENTO/POLIMENTO NA PARTE TRASEIRA DAS PECAS,3 QUALIDADE)</t>
  </si>
  <si>
    <t xml:space="preserve">OBL-17-14-04- ACABAMENTO AUTOMOTIVO EM PLASTICO ABS CROMADO TIPO MOLDURA PARA O ENTORNO DOS REFLETORES TRASEIROS OLHO DE GATO (PAR: LADO ESQUERDO E DIREITO) COMPATIVEL COM O AUTOMOVEL KICKS. (SEM ACABAMENTO/POLIMENTO NA PARTE TRASEIRA DAS PECAS,3 QUALIDADE)</t>
  </si>
  <si>
    <t xml:space="preserve">II</t>
  </si>
  <si>
    <t xml:space="preserve">1a nota fiscal</t>
  </si>
  <si>
    <t xml:space="preserve">IPI</t>
  </si>
  <si>
    <t xml:space="preserve">VLR PRODUTOS</t>
  </si>
  <si>
    <t xml:space="preserve">PIS</t>
  </si>
  <si>
    <t xml:space="preserve">BC ICMS</t>
  </si>
  <si>
    <t xml:space="preserve">VLR ICMS</t>
  </si>
  <si>
    <t xml:space="preserve">ICMS</t>
  </si>
  <si>
    <t xml:space="preserve">DESP. ACESS</t>
  </si>
  <si>
    <t xml:space="preserve">TOTAL NF</t>
  </si>
  <si>
    <t xml:space="preserve">Dolar</t>
  </si>
  <si>
    <t xml:space="preserve">FRETE</t>
  </si>
  <si>
    <t xml:space="preserve">TOTAL</t>
  </si>
  <si>
    <t xml:space="preserve">Adicão 001</t>
  </si>
  <si>
    <t xml:space="preserve">Adiçao 002</t>
  </si>
  <si>
    <t xml:space="preserve">Adiçao 003</t>
  </si>
  <si>
    <t xml:space="preserve">Adiçao 004</t>
  </si>
  <si>
    <t xml:space="preserve">Adiçao 005</t>
  </si>
  <si>
    <t xml:space="preserve">Adição 006</t>
  </si>
  <si>
    <t xml:space="preserve">PESO TOTAL</t>
  </si>
  <si>
    <t xml:space="preserve">Valor</t>
  </si>
  <si>
    <t xml:space="preserve">Resumo </t>
  </si>
  <si>
    <t xml:space="preserve">Quantidade</t>
  </si>
  <si>
    <t xml:space="preserve">Valor frete por item adiçao 1</t>
  </si>
  <si>
    <t xml:space="preserve">Valor frete por item adiçao 2</t>
  </si>
  <si>
    <t xml:space="preserve">Valor frete por item adiçao 3</t>
  </si>
  <si>
    <t xml:space="preserve">Valor frete por item adiçao 4</t>
  </si>
  <si>
    <t xml:space="preserve">Valor frete por item adiçao 5</t>
  </si>
  <si>
    <t xml:space="preserve">Valor frete por item adiçao 6</t>
  </si>
  <si>
    <t xml:space="preserve">Descrição</t>
  </si>
  <si>
    <t xml:space="preserve">Vlr Unitário</t>
  </si>
  <si>
    <t xml:space="preserve">Qtde     </t>
  </si>
  <si>
    <t xml:space="preserve">Unidade        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</si>
</sst>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_([$€]* #,##0.00_);_([$€]* \(#,##0.00\);_([$€]* \-??_);_(@_)"/>
    <numFmt numFmtId="166" formatCode="0.00%"/>
    <numFmt numFmtId="167" formatCode="#,##0.0000000"/>
    <numFmt numFmtId="168" formatCode="#,##0.00"/>
    <numFmt numFmtId="169" formatCode="DD/MM/YYYY"/>
    <numFmt numFmtId="170" formatCode="#,##0.0000"/>
    <numFmt numFmtId="171" formatCode="#,##0"/>
    <numFmt numFmtId="172" formatCode="_-&quot;R$ &quot;* #,##0.00_-;&quot;-R$ &quot;* #,##0.00_-;_-&quot;R$ &quot;* \-??_-;_-@_-"/>
    <numFmt numFmtId="173" formatCode="#,##0.000000"/>
    <numFmt numFmtId="174" formatCode="0%"/>
    <numFmt numFmtId="175" formatCode="#,##0.000000000"/>
    <numFmt numFmtId="176" formatCode="#,##0.0000000000"/>
    <numFmt numFmtId="177" formatCode="&quot;R$ &quot;#,##0.00"/>
    <numFmt numFmtId="178" formatCode="#,##0.00000"/>
    <numFmt numFmtId="179" formatCode="0.000000"/>
    <numFmt numFmtId="180" formatCode="_(* #,##0.00_);_(* \(#,##0.00\);_(* \-??_);_(@_)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Verdana"/>
      <family val="2"/>
    </font>
    <font>
      <b val="true"/>
      <u val="single"/>
      <sz val="8"/>
      <name val="Verdana"/>
      <family val="2"/>
    </font>
    <font>
      <b val="true"/>
      <sz val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8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dotted">
        <color rgb="FF3C3C3C"/>
      </left>
      <right style="dotted">
        <color rgb="FF3C3C3C"/>
      </right>
      <top style="dotted">
        <color rgb="FF3C3C3C"/>
      </top>
      <bottom style="dotted">
        <color rgb="FF3C3C3C"/>
      </bottom>
      <diagonal/>
    </border>
    <border diagonalUp="false" diagonalDown="false">
      <left style="dotted">
        <color rgb="FF3C3C3C"/>
      </left>
      <right/>
      <top style="dotted">
        <color rgb="FF3C3C3C"/>
      </top>
      <bottom style="dotted">
        <color rgb="FF3C3C3C"/>
      </bottom>
      <diagonal/>
    </border>
    <border diagonalUp="false" diagonalDown="false">
      <left style="medium">
        <color rgb="FF3C3C3C"/>
      </left>
      <right style="medium">
        <color rgb="FF3C3C3C"/>
      </right>
      <top style="medium">
        <color rgb="FF3C3C3C"/>
      </top>
      <bottom style="dotted">
        <color rgb="FF3C3C3C"/>
      </bottom>
      <diagonal/>
    </border>
    <border diagonalUp="false" diagonalDown="false">
      <left/>
      <right style="dotted">
        <color rgb="FF3C3C3C"/>
      </right>
      <top style="dotted">
        <color rgb="FF3C3C3C"/>
      </top>
      <bottom style="dotted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medium">
        <color rgb="FF3C3C3C"/>
      </left>
      <right style="medium">
        <color rgb="FF3C3C3C"/>
      </right>
      <top style="dotted">
        <color rgb="FF3C3C3C"/>
      </top>
      <bottom style="dotted">
        <color rgb="FF3C3C3C"/>
      </bottom>
      <diagonal/>
    </border>
    <border diagonalUp="false" diagonalDown="false">
      <left style="medium">
        <color rgb="FF3C3C3C"/>
      </left>
      <right style="medium">
        <color rgb="FF3C3C3C"/>
      </right>
      <top/>
      <bottom style="medium">
        <color rgb="FF3C3C3C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80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7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tru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4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3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4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4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4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4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7" fontId="4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uro" xfId="20" builtinId="53" customBuiltin="true"/>
    <cellStyle name="Normal 2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I48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8" topLeftCell="E9" activePane="bottomRight" state="frozen"/>
      <selection pane="topLeft" activeCell="A1" activeCellId="0" sqref="A1"/>
      <selection pane="topRight" activeCell="E1" activeCellId="0" sqref="E1"/>
      <selection pane="bottomLeft" activeCell="A9" activeCellId="0" sqref="A9"/>
      <selection pane="bottomRight" activeCell="E10" activeCellId="0" sqref="E10"/>
    </sheetView>
  </sheetViews>
  <sheetFormatPr defaultRowHeight="10.5"/>
  <cols>
    <col collapsed="false" hidden="false" max="1" min="1" style="1" width="14.984693877551"/>
    <col collapsed="false" hidden="false" max="3" min="2" style="1" width="10.5561224489796"/>
    <col collapsed="false" hidden="false" max="4" min="4" style="2" width="2.99489795918367"/>
    <col collapsed="false" hidden="false" max="23" min="5" style="1" width="10.5561224489796"/>
    <col collapsed="false" hidden="false" max="24" min="24" style="1" width="7.70408163265306"/>
    <col collapsed="false" hidden="false" max="34" min="25" style="1" width="10.5561224489796"/>
    <col collapsed="false" hidden="false" max="35" min="35" style="1" width="5.13775510204082"/>
    <col collapsed="false" hidden="false" max="257" min="36" style="1" width="9.13265306122449"/>
    <col collapsed="false" hidden="false" max="1025" min="258" style="0" width="9.13265306122449"/>
  </cols>
  <sheetData>
    <row r="1" customFormat="false" ht="10.5" hidden="false" customHeight="false" outlineLevel="0" collapsed="false">
      <c r="A1" s="3" t="s">
        <v>0</v>
      </c>
      <c r="B1" s="3"/>
      <c r="C1" s="3"/>
      <c r="D1" s="4"/>
      <c r="E1" s="3"/>
      <c r="F1" s="3"/>
      <c r="G1" s="3"/>
      <c r="H1" s="3"/>
    </row>
    <row r="2" customFormat="false" ht="10.5" hidden="false" customHeight="false" outlineLevel="0" collapsed="false">
      <c r="A2" s="3" t="s">
        <v>1</v>
      </c>
      <c r="B2" s="3"/>
      <c r="C2" s="3"/>
      <c r="D2" s="4"/>
      <c r="E2" s="3"/>
      <c r="F2" s="3"/>
      <c r="G2" s="5"/>
      <c r="H2" s="3"/>
    </row>
    <row r="3" customFormat="false" ht="10.5" hidden="false" customHeight="false" outlineLevel="0" collapsed="false">
      <c r="A3" s="3" t="s">
        <v>2</v>
      </c>
      <c r="B3" s="3"/>
      <c r="C3" s="3"/>
      <c r="D3" s="4"/>
      <c r="E3" s="3"/>
      <c r="F3" s="3"/>
      <c r="G3" s="3"/>
      <c r="H3" s="3"/>
      <c r="M3" s="6"/>
      <c r="N3" s="6"/>
      <c r="O3" s="6"/>
      <c r="P3" s="6"/>
      <c r="Q3" s="6"/>
      <c r="R3" s="6"/>
    </row>
    <row r="4" customFormat="false" ht="10.5" hidden="false" customHeight="false" outlineLevel="0" collapsed="false">
      <c r="A4" s="3" t="s">
        <v>3</v>
      </c>
      <c r="B4" s="7"/>
      <c r="C4" s="7"/>
      <c r="D4" s="4"/>
      <c r="E4" s="8" t="s">
        <v>4</v>
      </c>
      <c r="F4" s="9" t="n">
        <v>3.1572</v>
      </c>
      <c r="G4" s="10"/>
      <c r="H4" s="3"/>
    </row>
    <row r="5" customFormat="false" ht="10.5" hidden="false" customHeight="false" outlineLevel="0" collapsed="false">
      <c r="A5" s="3" t="s">
        <v>5</v>
      </c>
      <c r="B5" s="11"/>
      <c r="C5" s="3"/>
      <c r="D5" s="4"/>
      <c r="E5" s="12"/>
      <c r="F5" s="11"/>
      <c r="G5" s="13"/>
      <c r="H5" s="3"/>
    </row>
    <row r="6" customFormat="false" ht="14.65" hidden="false" customHeight="false" outlineLevel="0" collapsed="false">
      <c r="A6" s="3"/>
      <c r="B6" s="11"/>
      <c r="C6" s="14" t="s">
        <v>6</v>
      </c>
      <c r="D6" s="4"/>
      <c r="E6" s="12"/>
      <c r="F6" s="11"/>
      <c r="G6" s="13"/>
      <c r="H6" s="3"/>
      <c r="V6" s="14" t="s">
        <v>7</v>
      </c>
    </row>
    <row r="7" customFormat="false" ht="14.65" hidden="false" customHeight="false" outlineLevel="0" collapsed="false">
      <c r="A7" s="3"/>
      <c r="B7" s="3"/>
      <c r="C7" s="14" t="s">
        <v>8</v>
      </c>
      <c r="D7" s="4"/>
      <c r="E7" s="3"/>
      <c r="F7" s="3"/>
      <c r="G7" s="3"/>
      <c r="H7" s="3"/>
      <c r="V7" s="14" t="s">
        <v>9</v>
      </c>
      <c r="W7" s="14" t="s">
        <v>10</v>
      </c>
      <c r="AA7" s="14" t="s">
        <v>11</v>
      </c>
      <c r="AB7" s="14" t="s">
        <v>12</v>
      </c>
    </row>
    <row r="8" s="27" customFormat="true" ht="63" hidden="false" customHeight="false" outlineLevel="0" collapsed="false">
      <c r="A8" s="15" t="s">
        <v>13</v>
      </c>
      <c r="B8" s="16" t="s">
        <v>14</v>
      </c>
      <c r="C8" s="16" t="s">
        <v>15</v>
      </c>
      <c r="D8" s="17"/>
      <c r="E8" s="16" t="s">
        <v>16</v>
      </c>
      <c r="F8" s="16" t="s">
        <v>17</v>
      </c>
      <c r="G8" s="16" t="s">
        <v>18</v>
      </c>
      <c r="H8" s="18" t="s">
        <v>19</v>
      </c>
      <c r="I8" s="16" t="s">
        <v>20</v>
      </c>
      <c r="J8" s="16" t="s">
        <v>21</v>
      </c>
      <c r="K8" s="18" t="s">
        <v>22</v>
      </c>
      <c r="L8" s="16" t="s">
        <v>23</v>
      </c>
      <c r="M8" s="16" t="s">
        <v>24</v>
      </c>
      <c r="N8" s="18" t="s">
        <v>25</v>
      </c>
      <c r="O8" s="16" t="s">
        <v>26</v>
      </c>
      <c r="P8" s="16" t="s">
        <v>27</v>
      </c>
      <c r="Q8" s="16" t="s">
        <v>28</v>
      </c>
      <c r="R8" s="16" t="s">
        <v>29</v>
      </c>
      <c r="S8" s="18" t="s">
        <v>30</v>
      </c>
      <c r="T8" s="16" t="s">
        <v>31</v>
      </c>
      <c r="U8" s="16" t="s">
        <v>32</v>
      </c>
      <c r="V8" s="19" t="s">
        <v>33</v>
      </c>
      <c r="W8" s="20" t="s">
        <v>34</v>
      </c>
      <c r="X8" s="21" t="s">
        <v>35</v>
      </c>
      <c r="Y8" s="22" t="s">
        <v>36</v>
      </c>
      <c r="Z8" s="23" t="s">
        <v>37</v>
      </c>
      <c r="AA8" s="24" t="s">
        <v>38</v>
      </c>
      <c r="AB8" s="24" t="s">
        <v>39</v>
      </c>
      <c r="AC8" s="21" t="s">
        <v>40</v>
      </c>
      <c r="AD8" s="16" t="s">
        <v>41</v>
      </c>
      <c r="AE8" s="25" t="s">
        <v>42</v>
      </c>
      <c r="AF8" s="26" t="s">
        <v>43</v>
      </c>
      <c r="AG8" s="25" t="s">
        <v>44</v>
      </c>
      <c r="AH8" s="26" t="s">
        <v>45</v>
      </c>
    </row>
    <row r="9" customFormat="false" ht="10.5" hidden="false" customHeight="false" outlineLevel="0" collapsed="false">
      <c r="A9" s="15"/>
      <c r="B9" s="15"/>
      <c r="C9" s="15"/>
      <c r="D9" s="28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29"/>
      <c r="W9" s="30"/>
      <c r="X9" s="31"/>
      <c r="Y9" s="15"/>
      <c r="Z9" s="29"/>
      <c r="AA9" s="30"/>
      <c r="AB9" s="30"/>
      <c r="AC9" s="31"/>
      <c r="AD9" s="15"/>
      <c r="AE9" s="32"/>
      <c r="AF9" s="33"/>
      <c r="AG9" s="32"/>
      <c r="AH9" s="33"/>
    </row>
    <row r="10" customFormat="false" ht="10.5" hidden="false" customHeight="false" outlineLevel="0" collapsed="false">
      <c r="A10" s="34" t="s">
        <v>46</v>
      </c>
      <c r="B10" s="35" t="n">
        <v>3.21</v>
      </c>
      <c r="C10" s="35" t="n">
        <v>5</v>
      </c>
      <c r="D10" s="36" t="n">
        <v>1</v>
      </c>
      <c r="E10" s="37" t="n">
        <f aca="false">B10*C10</f>
        <v>16.05</v>
      </c>
      <c r="F10" s="38" t="n">
        <f aca="false">E10*$F$4</f>
        <v>50.67306</v>
      </c>
      <c r="G10" s="38" t="n">
        <f aca="false">(1531.75*F10/($F$39))</f>
        <v>33.8677550298672</v>
      </c>
      <c r="H10" s="39" t="n">
        <f aca="false">F10+G10</f>
        <v>84.5408150298672</v>
      </c>
      <c r="I10" s="40" t="n">
        <v>0.18</v>
      </c>
      <c r="J10" s="38" t="n">
        <f aca="false">(F10+G10)*I10</f>
        <v>15.2173467053761</v>
      </c>
      <c r="K10" s="39" t="n">
        <f aca="false">F10+G10+J10</f>
        <v>99.7581617352433</v>
      </c>
      <c r="L10" s="40" t="n">
        <v>0.05</v>
      </c>
      <c r="M10" s="38" t="n">
        <f aca="false">(F10+G10+J10)*L10</f>
        <v>4.98790808676217</v>
      </c>
      <c r="N10" s="39" t="n">
        <f aca="false">F10+G10</f>
        <v>84.5408150298672</v>
      </c>
      <c r="O10" s="40" t="n">
        <v>0.0312</v>
      </c>
      <c r="P10" s="38" t="n">
        <f aca="false">O10*(F10+G10)</f>
        <v>2.63767342893186</v>
      </c>
      <c r="Q10" s="40" t="n">
        <v>0.1537</v>
      </c>
      <c r="R10" s="38" t="n">
        <f aca="false">Q10*(F10+G10)</f>
        <v>12.9939232700906</v>
      </c>
      <c r="S10" s="37" t="n">
        <f aca="false">((W10+Y10+R10+P10+M10+J10+G10)/0.82)</f>
        <v>162.895778350692</v>
      </c>
      <c r="T10" s="40" t="n">
        <v>0.18</v>
      </c>
      <c r="U10" s="38" t="n">
        <f aca="false">((F10+G10+J10+M10+P10+R10+Y10)/0.82)*T10</f>
        <v>29.3212401031245</v>
      </c>
      <c r="V10" s="41" t="n">
        <f aca="false">W10/C10</f>
        <v>10.134612</v>
      </c>
      <c r="W10" s="42" t="n">
        <f aca="false">F10</f>
        <v>50.67306</v>
      </c>
      <c r="X10" s="43" t="n">
        <f aca="false">W10*100/$W$39</f>
        <v>2.21104978161366</v>
      </c>
      <c r="Y10" s="44" t="n">
        <f aca="false">$O$48*X10%</f>
        <v>13.1968717265393</v>
      </c>
      <c r="Z10" s="45" t="n">
        <f aca="false">G10+P10+R10+U10+Y10</f>
        <v>92.0174635585535</v>
      </c>
      <c r="AA10" s="42" t="n">
        <f aca="false">Z10-G10</f>
        <v>58.1497085286862</v>
      </c>
      <c r="AB10" s="42" t="n">
        <f aca="false">Z10-AA10</f>
        <v>33.8677550298672</v>
      </c>
      <c r="AC10" s="43" t="n">
        <f aca="false">S10*18%</f>
        <v>29.3212401031245</v>
      </c>
      <c r="AD10" s="46"/>
      <c r="AE10" s="47" t="n">
        <v>0</v>
      </c>
      <c r="AF10" s="48" t="n">
        <v>0</v>
      </c>
      <c r="AG10" s="49" t="n">
        <v>0</v>
      </c>
      <c r="AH10" s="48" t="n">
        <v>0</v>
      </c>
      <c r="AI10" s="1" t="n">
        <v>1</v>
      </c>
    </row>
    <row r="11" customFormat="false" ht="10.5" hidden="false" customHeight="false" outlineLevel="0" collapsed="false">
      <c r="A11" s="34" t="s">
        <v>47</v>
      </c>
      <c r="B11" s="35" t="n">
        <v>2.6</v>
      </c>
      <c r="C11" s="35" t="n">
        <v>12</v>
      </c>
      <c r="D11" s="36" t="n">
        <v>2</v>
      </c>
      <c r="E11" s="37" t="n">
        <f aca="false">B11*C11</f>
        <v>31.2</v>
      </c>
      <c r="F11" s="38" t="n">
        <f aca="false">E11*$F$4</f>
        <v>98.50464</v>
      </c>
      <c r="G11" s="38" t="n">
        <f aca="false">(1531.75*F11/($F$39))</f>
        <v>65.8363836094615</v>
      </c>
      <c r="H11" s="39" t="n">
        <f aca="false">F11+G11</f>
        <v>164.341023609462</v>
      </c>
      <c r="I11" s="40" t="n">
        <v>0.18</v>
      </c>
      <c r="J11" s="38" t="n">
        <f aca="false">(F11+G11)*I11</f>
        <v>29.5813842497031</v>
      </c>
      <c r="K11" s="39" t="n">
        <f aca="false">F11+G11+J11</f>
        <v>193.922407859165</v>
      </c>
      <c r="L11" s="40" t="n">
        <v>0.05</v>
      </c>
      <c r="M11" s="38" t="n">
        <f aca="false">(F11+G11+J11)*L11</f>
        <v>9.69612039295823</v>
      </c>
      <c r="N11" s="39" t="n">
        <f aca="false">F11+G11</f>
        <v>164.341023609462</v>
      </c>
      <c r="O11" s="40" t="n">
        <v>0.0312</v>
      </c>
      <c r="P11" s="38" t="n">
        <f aca="false">O11*(F11+G11)</f>
        <v>5.1274399366152</v>
      </c>
      <c r="Q11" s="40" t="n">
        <v>0.1537</v>
      </c>
      <c r="R11" s="38" t="n">
        <f aca="false">Q11*(F11+G11)</f>
        <v>25.2592153287742</v>
      </c>
      <c r="S11" s="37" t="n">
        <f aca="false">((W11+Y11+R11+P11+M11+J11+G11)/0.82)</f>
        <v>316.65721399013</v>
      </c>
      <c r="T11" s="40" t="n">
        <v>0.18</v>
      </c>
      <c r="U11" s="38" t="n">
        <f aca="false">((F11+G11+J11+M11+P11+R11+Y11)/0.82)*T11</f>
        <v>56.9982985182234</v>
      </c>
      <c r="V11" s="41" t="n">
        <f aca="false">W11/C11</f>
        <v>8.20872</v>
      </c>
      <c r="W11" s="42" t="n">
        <f aca="false">F11</f>
        <v>98.50464</v>
      </c>
      <c r="X11" s="43" t="n">
        <f aca="false">W11*100/$W$39</f>
        <v>4.29811546332375</v>
      </c>
      <c r="Y11" s="44" t="n">
        <f aca="false">$O$48*X11%</f>
        <v>25.6537319543941</v>
      </c>
      <c r="Z11" s="45" t="n">
        <f aca="false">G11+P11+R11+U11+Y11</f>
        <v>178.875069347468</v>
      </c>
      <c r="AA11" s="42" t="n">
        <f aca="false">Z11-G11</f>
        <v>113.038685738007</v>
      </c>
      <c r="AB11" s="42" t="n">
        <f aca="false">Z11-AA11</f>
        <v>65.8363836094615</v>
      </c>
      <c r="AC11" s="43" t="n">
        <f aca="false">S11*18%</f>
        <v>56.9982985182234</v>
      </c>
      <c r="AD11" s="46"/>
      <c r="AE11" s="47"/>
      <c r="AF11" s="48"/>
      <c r="AG11" s="49"/>
      <c r="AH11" s="48"/>
      <c r="AI11" s="1" t="n">
        <v>2</v>
      </c>
    </row>
    <row r="12" customFormat="false" ht="10.5" hidden="false" customHeight="false" outlineLevel="0" collapsed="false">
      <c r="A12" s="34" t="s">
        <v>48</v>
      </c>
      <c r="B12" s="35" t="n">
        <v>2.23</v>
      </c>
      <c r="C12" s="35" t="n">
        <v>25</v>
      </c>
      <c r="D12" s="36" t="n">
        <v>3</v>
      </c>
      <c r="E12" s="37" t="n">
        <f aca="false">B12*C12</f>
        <v>55.75</v>
      </c>
      <c r="F12" s="38" t="n">
        <f aca="false">E12*$F$4</f>
        <v>176.0139</v>
      </c>
      <c r="G12" s="38" t="n">
        <f aca="false">(1531.75*F12/($F$39))</f>
        <v>117.640332891906</v>
      </c>
      <c r="H12" s="39" t="n">
        <f aca="false">F12+G12</f>
        <v>293.654232891906</v>
      </c>
      <c r="I12" s="40" t="n">
        <v>0.18</v>
      </c>
      <c r="J12" s="38" t="n">
        <f aca="false">(F12+G12)*I12</f>
        <v>52.8577619205432</v>
      </c>
      <c r="K12" s="39" t="n">
        <f aca="false">F12+G12+J12</f>
        <v>346.51199481245</v>
      </c>
      <c r="L12" s="40" t="n">
        <v>0.05</v>
      </c>
      <c r="M12" s="38" t="n">
        <f aca="false">(F12+G12+J12)*L12</f>
        <v>17.3255997406225</v>
      </c>
      <c r="N12" s="39" t="n">
        <f aca="false">F12+G12</f>
        <v>293.654232891906</v>
      </c>
      <c r="O12" s="40" t="n">
        <v>0.0312</v>
      </c>
      <c r="P12" s="38" t="n">
        <f aca="false">O12*(F12+G12)</f>
        <v>9.16201206622748</v>
      </c>
      <c r="Q12" s="40" t="n">
        <v>0.1537</v>
      </c>
      <c r="R12" s="38" t="n">
        <f aca="false">Q12*(F12+G12)</f>
        <v>45.134655595486</v>
      </c>
      <c r="S12" s="37" t="n">
        <f aca="false">((W12+Y12+R12+P12+M12+J12+G12)/0.82)</f>
        <v>565.821784613773</v>
      </c>
      <c r="T12" s="40" t="n">
        <v>0.18</v>
      </c>
      <c r="U12" s="38" t="n">
        <f aca="false">((F12+G12+J12+M12+P12+R12+Y12)/0.82)*T12</f>
        <v>101.847921230479</v>
      </c>
      <c r="V12" s="41" t="n">
        <f aca="false">W12/C12</f>
        <v>7.040556</v>
      </c>
      <c r="W12" s="42" t="n">
        <f aca="false">F12</f>
        <v>176.0139</v>
      </c>
      <c r="X12" s="43" t="n">
        <f aca="false">W12*100/$W$39</f>
        <v>7.68012618847112</v>
      </c>
      <c r="Y12" s="44" t="n">
        <f aca="false">$O$48*X12%</f>
        <v>45.8396011685087</v>
      </c>
      <c r="Z12" s="45" t="n">
        <f aca="false">G12+P12+R12+U12+Y12</f>
        <v>319.624522952608</v>
      </c>
      <c r="AA12" s="42" t="n">
        <f aca="false">Z12-G12</f>
        <v>201.984190060702</v>
      </c>
      <c r="AB12" s="42" t="n">
        <f aca="false">Z12-AA12</f>
        <v>117.640332891906</v>
      </c>
      <c r="AC12" s="43" t="n">
        <f aca="false">S12*18%</f>
        <v>101.847921230479</v>
      </c>
      <c r="AD12" s="46"/>
      <c r="AE12" s="47"/>
      <c r="AF12" s="48"/>
      <c r="AG12" s="49"/>
      <c r="AH12" s="48"/>
      <c r="AI12" s="1" t="n">
        <v>3</v>
      </c>
    </row>
    <row r="13" customFormat="false" ht="10.5" hidden="false" customHeight="false" outlineLevel="0" collapsed="false">
      <c r="A13" s="34" t="s">
        <v>49</v>
      </c>
      <c r="B13" s="35" t="n">
        <v>3.05</v>
      </c>
      <c r="C13" s="35" t="n">
        <v>10</v>
      </c>
      <c r="D13" s="36" t="n">
        <v>4</v>
      </c>
      <c r="E13" s="37" t="n">
        <f aca="false">B13*C13</f>
        <v>30.5</v>
      </c>
      <c r="F13" s="38" t="n">
        <f aca="false">E13*$F$4</f>
        <v>96.2946</v>
      </c>
      <c r="G13" s="38" t="n">
        <f aca="false">(1531.75*F13/($F$39))</f>
        <v>64.3592852592492</v>
      </c>
      <c r="H13" s="39" t="n">
        <f aca="false">F13+G13</f>
        <v>160.653885259249</v>
      </c>
      <c r="I13" s="40" t="n">
        <v>0.18</v>
      </c>
      <c r="J13" s="38" t="n">
        <f aca="false">(F13+G13)*I13</f>
        <v>28.9176993466649</v>
      </c>
      <c r="K13" s="39" t="n">
        <f aca="false">F13+G13+J13</f>
        <v>189.571584605914</v>
      </c>
      <c r="L13" s="40" t="n">
        <v>0.05</v>
      </c>
      <c r="M13" s="38" t="n">
        <f aca="false">(F13+G13+J13)*L13</f>
        <v>9.47857923029571</v>
      </c>
      <c r="N13" s="39" t="n">
        <f aca="false">F13+G13</f>
        <v>160.653885259249</v>
      </c>
      <c r="O13" s="40" t="n">
        <v>0.0312</v>
      </c>
      <c r="P13" s="38" t="n">
        <f aca="false">O13*(F13+G13)</f>
        <v>5.01240122008858</v>
      </c>
      <c r="Q13" s="40" t="n">
        <v>0.1537</v>
      </c>
      <c r="R13" s="38" t="n">
        <f aca="false">Q13*(F13+G13)</f>
        <v>24.6925021643466</v>
      </c>
      <c r="S13" s="37" t="n">
        <f aca="false">((W13+Y13+R13+P13+M13+J13+G13)/0.82)</f>
        <v>309.55272521471</v>
      </c>
      <c r="T13" s="40" t="n">
        <v>0.18</v>
      </c>
      <c r="U13" s="38" t="n">
        <f aca="false">((F13+G13+J13+M13+P13+R13+Y13)/0.82)*T13</f>
        <v>55.7194905386478</v>
      </c>
      <c r="V13" s="41" t="n">
        <f aca="false">W13/C13</f>
        <v>9.62946</v>
      </c>
      <c r="W13" s="42" t="n">
        <f aca="false">F13</f>
        <v>96.2946</v>
      </c>
      <c r="X13" s="43" t="n">
        <f aca="false">W13*100/$W$39</f>
        <v>4.20168338562097</v>
      </c>
      <c r="Y13" s="44" t="n">
        <f aca="false">$O$48*X13%</f>
        <v>25.0781674554173</v>
      </c>
      <c r="Z13" s="45" t="n">
        <f aca="false">G13+P13+R13+U13+Y13</f>
        <v>174.86184663775</v>
      </c>
      <c r="AA13" s="42" t="n">
        <f aca="false">Z13-G13</f>
        <v>110.5025613785</v>
      </c>
      <c r="AB13" s="42" t="n">
        <f aca="false">Z13-AA13</f>
        <v>64.3592852592492</v>
      </c>
      <c r="AC13" s="43" t="n">
        <f aca="false">S13*18%</f>
        <v>55.7194905386478</v>
      </c>
      <c r="AD13" s="46"/>
      <c r="AE13" s="47"/>
      <c r="AF13" s="48"/>
      <c r="AG13" s="49"/>
      <c r="AH13" s="48"/>
      <c r="AI13" s="1" t="n">
        <v>4</v>
      </c>
    </row>
    <row r="14" customFormat="false" ht="10.5" hidden="false" customHeight="false" outlineLevel="0" collapsed="false">
      <c r="A14" s="50" t="s">
        <v>50</v>
      </c>
      <c r="B14" s="35" t="n">
        <v>3</v>
      </c>
      <c r="C14" s="35" t="n">
        <v>5</v>
      </c>
      <c r="D14" s="36" t="n">
        <v>5</v>
      </c>
      <c r="E14" s="37" t="n">
        <f aca="false">B14*C14</f>
        <v>15</v>
      </c>
      <c r="F14" s="38" t="n">
        <f aca="false">E14*$F$4</f>
        <v>47.358</v>
      </c>
      <c r="G14" s="38" t="n">
        <f aca="false">(1531.75*F14/($F$39))</f>
        <v>31.6521075045488</v>
      </c>
      <c r="H14" s="39" t="n">
        <f aca="false">F14+G14</f>
        <v>79.0101075045488</v>
      </c>
      <c r="I14" s="40" t="n">
        <v>0.18</v>
      </c>
      <c r="J14" s="38" t="n">
        <f aca="false">(F14+G14)*I14</f>
        <v>14.2218193508188</v>
      </c>
      <c r="K14" s="39" t="n">
        <f aca="false">F14+G14+J14</f>
        <v>93.2319268553676</v>
      </c>
      <c r="L14" s="40" t="n">
        <v>0.05</v>
      </c>
      <c r="M14" s="38" t="n">
        <f aca="false">(F14+G14+J14)*L14</f>
        <v>4.66159634276838</v>
      </c>
      <c r="N14" s="39" t="n">
        <f aca="false">F14+G14</f>
        <v>79.0101075045488</v>
      </c>
      <c r="O14" s="40" t="n">
        <v>0.0312</v>
      </c>
      <c r="P14" s="38" t="n">
        <f aca="false">O14*(F14+G14)</f>
        <v>2.46511535414192</v>
      </c>
      <c r="Q14" s="40" t="n">
        <v>0.1537</v>
      </c>
      <c r="R14" s="38" t="n">
        <f aca="false">Q14*(F14+G14)</f>
        <v>12.1438535234492</v>
      </c>
      <c r="S14" s="37" t="n">
        <f aca="false">((W14+Y14+R14+P14+M14+J14+G14)/0.82)</f>
        <v>152.239045187562</v>
      </c>
      <c r="T14" s="40" t="n">
        <v>0.18</v>
      </c>
      <c r="U14" s="38" t="n">
        <f aca="false">((F14+G14+J14+M14+P14+R14+Y14)/0.82)*T14</f>
        <v>27.4030281337612</v>
      </c>
      <c r="V14" s="41" t="n">
        <f aca="false">W14/C14</f>
        <v>9.4716</v>
      </c>
      <c r="W14" s="42" t="n">
        <f aca="false">F14</f>
        <v>47.358</v>
      </c>
      <c r="X14" s="43" t="n">
        <f aca="false">W14*100/$W$39</f>
        <v>2.06640166505949</v>
      </c>
      <c r="Y14" s="44" t="n">
        <f aca="false">$O$48*X14%</f>
        <v>12.3335249780741</v>
      </c>
      <c r="Z14" s="45" t="n">
        <f aca="false">G14+P14+R14+U14+Y14</f>
        <v>85.9976294939752</v>
      </c>
      <c r="AA14" s="42" t="n">
        <f aca="false">Z14-G14</f>
        <v>54.3455219894264</v>
      </c>
      <c r="AB14" s="42" t="n">
        <f aca="false">Z14-AA14</f>
        <v>31.6521075045488</v>
      </c>
      <c r="AC14" s="43" t="n">
        <f aca="false">S14*18%</f>
        <v>27.4030281337612</v>
      </c>
      <c r="AD14" s="46"/>
      <c r="AE14" s="47"/>
      <c r="AF14" s="48"/>
      <c r="AG14" s="49"/>
      <c r="AH14" s="48"/>
      <c r="AI14" s="1" t="n">
        <v>5</v>
      </c>
    </row>
    <row r="15" customFormat="false" ht="10.5" hidden="false" customHeight="false" outlineLevel="0" collapsed="false">
      <c r="A15" s="50" t="s">
        <v>51</v>
      </c>
      <c r="B15" s="35" t="n">
        <v>7.5</v>
      </c>
      <c r="C15" s="35" t="n">
        <v>10</v>
      </c>
      <c r="D15" s="36" t="n">
        <v>6</v>
      </c>
      <c r="E15" s="37" t="n">
        <f aca="false">B15*C15</f>
        <v>75</v>
      </c>
      <c r="F15" s="38" t="n">
        <f aca="false">E15*$F$4</f>
        <v>236.79</v>
      </c>
      <c r="G15" s="38" t="n">
        <f aca="false">(1531.75*F15/($F$39))</f>
        <v>158.260537522744</v>
      </c>
      <c r="H15" s="39" t="n">
        <f aca="false">F15+G15</f>
        <v>395.050537522744</v>
      </c>
      <c r="I15" s="40" t="n">
        <v>0.18</v>
      </c>
      <c r="J15" s="38" t="n">
        <f aca="false">(F15+G15)*I15</f>
        <v>71.1090967540939</v>
      </c>
      <c r="K15" s="39" t="n">
        <f aca="false">F15+G15+J15</f>
        <v>466.159634276838</v>
      </c>
      <c r="L15" s="40" t="n">
        <v>0.05</v>
      </c>
      <c r="M15" s="38" t="n">
        <f aca="false">(F15+G15+J15)*L15</f>
        <v>23.3079817138419</v>
      </c>
      <c r="N15" s="39" t="n">
        <f aca="false">F15+G15</f>
        <v>395.050537522744</v>
      </c>
      <c r="O15" s="40" t="n">
        <v>0.0312</v>
      </c>
      <c r="P15" s="38" t="n">
        <f aca="false">O15*(F15+G15)</f>
        <v>12.3255767707096</v>
      </c>
      <c r="Q15" s="40" t="n">
        <v>0.1537</v>
      </c>
      <c r="R15" s="38" t="n">
        <f aca="false">Q15*(F15+G15)</f>
        <v>60.7192676172457</v>
      </c>
      <c r="S15" s="37" t="n">
        <f aca="false">((W15+Y15+R15+P15+M15+J15+G15)/0.82)</f>
        <v>761.195225937812</v>
      </c>
      <c r="T15" s="40" t="n">
        <v>0.18</v>
      </c>
      <c r="U15" s="38" t="n">
        <f aca="false">((F15+G15+J15+M15+P15+R15+Y15)/0.82)*T15</f>
        <v>137.015140668806</v>
      </c>
      <c r="V15" s="41" t="n">
        <f aca="false">W15/C15</f>
        <v>23.679</v>
      </c>
      <c r="W15" s="42" t="n">
        <f aca="false">F15</f>
        <v>236.79</v>
      </c>
      <c r="X15" s="43" t="n">
        <f aca="false">W15*100/$W$39</f>
        <v>10.3320083252975</v>
      </c>
      <c r="Y15" s="44" t="n">
        <f aca="false">$O$48*X15%</f>
        <v>61.6676248903705</v>
      </c>
      <c r="Z15" s="45" t="n">
        <f aca="false">G15+P15+R15+U15+Y15</f>
        <v>429.988147469876</v>
      </c>
      <c r="AA15" s="42" t="n">
        <f aca="false">Z15-G15</f>
        <v>271.727609947132</v>
      </c>
      <c r="AB15" s="42" t="n">
        <f aca="false">Z15-AA15</f>
        <v>158.260537522744</v>
      </c>
      <c r="AC15" s="43" t="n">
        <f aca="false">S15*18%</f>
        <v>137.015140668806</v>
      </c>
      <c r="AD15" s="46"/>
      <c r="AE15" s="47"/>
      <c r="AF15" s="48"/>
      <c r="AG15" s="49"/>
      <c r="AH15" s="48"/>
      <c r="AI15" s="1" t="n">
        <v>6</v>
      </c>
    </row>
    <row r="16" customFormat="false" ht="10.5" hidden="false" customHeight="false" outlineLevel="0" collapsed="false">
      <c r="A16" s="50" t="s">
        <v>52</v>
      </c>
      <c r="B16" s="35" t="n">
        <v>2</v>
      </c>
      <c r="C16" s="35" t="n">
        <v>5</v>
      </c>
      <c r="D16" s="36" t="n">
        <v>7</v>
      </c>
      <c r="E16" s="37" t="n">
        <f aca="false">B16*C16</f>
        <v>10</v>
      </c>
      <c r="F16" s="38" t="n">
        <f aca="false">E16*$F$4</f>
        <v>31.572</v>
      </c>
      <c r="G16" s="38" t="n">
        <f aca="false">(1531.75*F16/($F$39))</f>
        <v>21.1014050030325</v>
      </c>
      <c r="H16" s="39" t="n">
        <f aca="false">F16+G16</f>
        <v>52.6734050030325</v>
      </c>
      <c r="I16" s="40" t="n">
        <v>0.18</v>
      </c>
      <c r="J16" s="38" t="n">
        <f aca="false">(F16+G16)*I16</f>
        <v>9.48121290054586</v>
      </c>
      <c r="K16" s="39" t="n">
        <f aca="false">F16+G16+J16</f>
        <v>62.1546179035784</v>
      </c>
      <c r="L16" s="40" t="n">
        <v>0.05</v>
      </c>
      <c r="M16" s="38" t="n">
        <f aca="false">(F16+G16+J16)*L16</f>
        <v>3.10773089517892</v>
      </c>
      <c r="N16" s="39" t="n">
        <f aca="false">F16+G16</f>
        <v>52.6734050030325</v>
      </c>
      <c r="O16" s="40" t="n">
        <v>0.0312</v>
      </c>
      <c r="P16" s="38" t="n">
        <f aca="false">O16*(F16+G16)</f>
        <v>1.64341023609462</v>
      </c>
      <c r="Q16" s="40" t="n">
        <v>0.1537</v>
      </c>
      <c r="R16" s="38" t="n">
        <f aca="false">Q16*(F16+G16)</f>
        <v>8.0959023489661</v>
      </c>
      <c r="S16" s="37" t="n">
        <f aca="false">((W16+Y16+R16+P16+M16+J16+G16)/0.82)</f>
        <v>101.492696791708</v>
      </c>
      <c r="T16" s="40" t="n">
        <v>0.18</v>
      </c>
      <c r="U16" s="38" t="n">
        <f aca="false">((F16+G16+J16+M16+P16+R16+Y16)/0.82)*T16</f>
        <v>18.2686854225075</v>
      </c>
      <c r="V16" s="41" t="n">
        <f aca="false">W16/C16</f>
        <v>6.3144</v>
      </c>
      <c r="W16" s="42" t="n">
        <f aca="false">F16</f>
        <v>31.572</v>
      </c>
      <c r="X16" s="43" t="n">
        <f aca="false">W16*100/$W$39</f>
        <v>1.37760111003966</v>
      </c>
      <c r="Y16" s="44" t="n">
        <f aca="false">$O$48*X16%</f>
        <v>8.22234998538273</v>
      </c>
      <c r="Z16" s="45" t="n">
        <f aca="false">G16+P16+R16+U16+Y16</f>
        <v>57.3317529959835</v>
      </c>
      <c r="AA16" s="42" t="n">
        <f aca="false">Z16-G16</f>
        <v>36.2303479929509</v>
      </c>
      <c r="AB16" s="42" t="n">
        <f aca="false">Z16-AA16</f>
        <v>21.1014050030325</v>
      </c>
      <c r="AC16" s="43" t="n">
        <f aca="false">S16*18%</f>
        <v>18.2686854225075</v>
      </c>
      <c r="AD16" s="46"/>
      <c r="AE16" s="47"/>
      <c r="AF16" s="48"/>
      <c r="AG16" s="49"/>
      <c r="AH16" s="48"/>
      <c r="AI16" s="1" t="n">
        <v>7</v>
      </c>
    </row>
    <row r="17" customFormat="false" ht="10.5" hidden="false" customHeight="false" outlineLevel="0" collapsed="false">
      <c r="A17" s="50" t="s">
        <v>53</v>
      </c>
      <c r="B17" s="35" t="n">
        <v>3.23</v>
      </c>
      <c r="C17" s="35" t="n">
        <v>10</v>
      </c>
      <c r="D17" s="36" t="n">
        <v>8</v>
      </c>
      <c r="E17" s="37" t="n">
        <f aca="false">B17*C17</f>
        <v>32.3</v>
      </c>
      <c r="F17" s="38" t="n">
        <f aca="false">E17*$F$4</f>
        <v>101.97756</v>
      </c>
      <c r="G17" s="38" t="n">
        <f aca="false">(1531.75*F17/($F$39))</f>
        <v>68.1575381597951</v>
      </c>
      <c r="H17" s="39" t="n">
        <f aca="false">F17+G17</f>
        <v>170.135098159795</v>
      </c>
      <c r="I17" s="40" t="n">
        <v>0.18</v>
      </c>
      <c r="J17" s="38" t="n">
        <f aca="false">(F17+G17)*I17</f>
        <v>30.6243176687631</v>
      </c>
      <c r="K17" s="39" t="n">
        <f aca="false">F17+G17+J17</f>
        <v>200.759415828558</v>
      </c>
      <c r="L17" s="40" t="n">
        <v>0.05</v>
      </c>
      <c r="M17" s="38" t="n">
        <f aca="false">(F17+G17+J17)*L17</f>
        <v>10.0379707914279</v>
      </c>
      <c r="N17" s="39" t="n">
        <f aca="false">F17+G17</f>
        <v>170.135098159795</v>
      </c>
      <c r="O17" s="40" t="n">
        <v>0.0312</v>
      </c>
      <c r="P17" s="38" t="n">
        <f aca="false">O17*(F17+G17)</f>
        <v>5.30821506258561</v>
      </c>
      <c r="Q17" s="40" t="n">
        <v>0.1537</v>
      </c>
      <c r="R17" s="38" t="n">
        <f aca="false">Q17*(F17+G17)</f>
        <v>26.1497645871605</v>
      </c>
      <c r="S17" s="37" t="n">
        <f aca="false">((W17+Y17+R17+P17+M17+J17+G17)/0.82)</f>
        <v>327.821410637218</v>
      </c>
      <c r="T17" s="40" t="n">
        <v>0.18</v>
      </c>
      <c r="U17" s="38" t="n">
        <f aca="false">((F17+G17+J17+M17+P17+R17+Y17)/0.82)*T17</f>
        <v>59.0078539146992</v>
      </c>
      <c r="V17" s="41" t="n">
        <f aca="false">W17/C17</f>
        <v>10.197756</v>
      </c>
      <c r="W17" s="42" t="n">
        <f aca="false">F17</f>
        <v>101.97756</v>
      </c>
      <c r="X17" s="43" t="n">
        <f aca="false">W17*100/$W$39</f>
        <v>4.44965158542811</v>
      </c>
      <c r="Y17" s="44" t="n">
        <f aca="false">$O$48*X17%</f>
        <v>26.5581904527862</v>
      </c>
      <c r="Z17" s="45" t="n">
        <f aca="false">G17+P17+R17+U17+Y17</f>
        <v>185.181562177027</v>
      </c>
      <c r="AA17" s="42" t="n">
        <f aca="false">Z17-G17</f>
        <v>117.024024017231</v>
      </c>
      <c r="AB17" s="42" t="n">
        <f aca="false">Z17-AA17</f>
        <v>68.1575381597951</v>
      </c>
      <c r="AC17" s="43" t="n">
        <f aca="false">S17*18%</f>
        <v>59.0078539146992</v>
      </c>
      <c r="AD17" s="46"/>
      <c r="AE17" s="47"/>
      <c r="AF17" s="48"/>
      <c r="AG17" s="49"/>
      <c r="AH17" s="48"/>
      <c r="AI17" s="1" t="n">
        <v>8</v>
      </c>
    </row>
    <row r="18" customFormat="false" ht="10.5" hidden="false" customHeight="false" outlineLevel="0" collapsed="false">
      <c r="A18" s="50" t="s">
        <v>54</v>
      </c>
      <c r="B18" s="35" t="n">
        <v>3</v>
      </c>
      <c r="C18" s="35" t="n">
        <v>15</v>
      </c>
      <c r="D18" s="36" t="n">
        <v>9</v>
      </c>
      <c r="E18" s="37" t="n">
        <f aca="false">B18*C18</f>
        <v>45</v>
      </c>
      <c r="F18" s="38" t="n">
        <f aca="false">E18*$F$4</f>
        <v>142.074</v>
      </c>
      <c r="G18" s="38" t="n">
        <f aca="false">(1531.75*F18/($F$39))</f>
        <v>94.9563225136464</v>
      </c>
      <c r="H18" s="39" t="n">
        <f aca="false">F18+G18</f>
        <v>237.030322513646</v>
      </c>
      <c r="I18" s="40" t="n">
        <v>0.18</v>
      </c>
      <c r="J18" s="38" t="n">
        <f aca="false">(F18+G18)*I18</f>
        <v>42.6654580524564</v>
      </c>
      <c r="K18" s="39" t="n">
        <f aca="false">F18+G18+J18</f>
        <v>279.695780566103</v>
      </c>
      <c r="L18" s="40" t="n">
        <v>0.05</v>
      </c>
      <c r="M18" s="38" t="n">
        <f aca="false">(F18+G18+J18)*L18</f>
        <v>13.9847890283051</v>
      </c>
      <c r="N18" s="39" t="n">
        <f aca="false">F18+G18</f>
        <v>237.030322513646</v>
      </c>
      <c r="O18" s="40" t="n">
        <v>0.0312</v>
      </c>
      <c r="P18" s="38" t="n">
        <f aca="false">O18*(F18+G18)</f>
        <v>7.39534606242577</v>
      </c>
      <c r="Q18" s="40" t="n">
        <v>0.1537</v>
      </c>
      <c r="R18" s="38" t="n">
        <f aca="false">Q18*(F18+G18)</f>
        <v>36.4315605703475</v>
      </c>
      <c r="S18" s="37" t="n">
        <f aca="false">((W18+Y18+R18+P18+M18+J18+G18)/0.82)</f>
        <v>456.717135562687</v>
      </c>
      <c r="T18" s="40" t="n">
        <v>0.18</v>
      </c>
      <c r="U18" s="38" t="n">
        <f aca="false">((F18+G18+J18+M18+P18+R18+Y18)/0.82)*T18</f>
        <v>82.2090844012837</v>
      </c>
      <c r="V18" s="41" t="n">
        <f aca="false">W18/C18</f>
        <v>9.4716</v>
      </c>
      <c r="W18" s="42" t="n">
        <f aca="false">F18</f>
        <v>142.074</v>
      </c>
      <c r="X18" s="43" t="n">
        <f aca="false">W18*100/$W$39</f>
        <v>6.19920499517848</v>
      </c>
      <c r="Y18" s="44" t="n">
        <f aca="false">$O$48*X18%</f>
        <v>37.0005749342223</v>
      </c>
      <c r="Z18" s="45" t="n">
        <f aca="false">G18+P18+R18+U18+Y18</f>
        <v>257.992888481926</v>
      </c>
      <c r="AA18" s="42" t="n">
        <f aca="false">Z18-G18</f>
        <v>163.036565968279</v>
      </c>
      <c r="AB18" s="42" t="n">
        <f aca="false">Z18-AA18</f>
        <v>94.9563225136464</v>
      </c>
      <c r="AC18" s="43" t="n">
        <f aca="false">S18*18%</f>
        <v>82.2090844012837</v>
      </c>
      <c r="AD18" s="46"/>
      <c r="AE18" s="47"/>
      <c r="AF18" s="48"/>
      <c r="AG18" s="49"/>
      <c r="AH18" s="48"/>
      <c r="AI18" s="1" t="n">
        <v>9</v>
      </c>
    </row>
    <row r="19" customFormat="false" ht="10.5" hidden="false" customHeight="false" outlineLevel="0" collapsed="false">
      <c r="A19" s="50" t="s">
        <v>55</v>
      </c>
      <c r="B19" s="35" t="n">
        <v>2.4</v>
      </c>
      <c r="C19" s="35" t="n">
        <v>9</v>
      </c>
      <c r="D19" s="36" t="n">
        <v>10</v>
      </c>
      <c r="E19" s="37" t="n">
        <f aca="false">B19*C19</f>
        <v>21.6</v>
      </c>
      <c r="F19" s="38" t="n">
        <f aca="false">E19*$F$4</f>
        <v>68.19552</v>
      </c>
      <c r="G19" s="38" t="n">
        <f aca="false">(1531.75*F19/($F$39))</f>
        <v>45.5790348065503</v>
      </c>
      <c r="H19" s="39" t="n">
        <f aca="false">F19+G19</f>
        <v>113.77455480655</v>
      </c>
      <c r="I19" s="40" t="n">
        <v>0.18</v>
      </c>
      <c r="J19" s="38" t="n">
        <f aca="false">(F19+G19)*I19</f>
        <v>20.479419865179</v>
      </c>
      <c r="K19" s="39" t="n">
        <f aca="false">F19+G19+J19</f>
        <v>134.253974671729</v>
      </c>
      <c r="L19" s="40" t="n">
        <v>0.05</v>
      </c>
      <c r="M19" s="38" t="n">
        <f aca="false">(F19+G19+J19)*L19</f>
        <v>6.71269873358647</v>
      </c>
      <c r="N19" s="39" t="n">
        <f aca="false">F19+G19</f>
        <v>113.77455480655</v>
      </c>
      <c r="O19" s="40" t="n">
        <v>0.0312</v>
      </c>
      <c r="P19" s="38" t="n">
        <f aca="false">O19*(F19+G19)</f>
        <v>3.54976610996437</v>
      </c>
      <c r="Q19" s="40" t="n">
        <v>0.1537</v>
      </c>
      <c r="R19" s="38" t="n">
        <f aca="false">Q19*(F19+G19)</f>
        <v>17.4871490737668</v>
      </c>
      <c r="S19" s="37" t="n">
        <f aca="false">((W19+Y19+R19+P19+M19+J19+G19)/0.82)</f>
        <v>219.22422507009</v>
      </c>
      <c r="T19" s="40" t="n">
        <v>0.18</v>
      </c>
      <c r="U19" s="38" t="n">
        <f aca="false">((F19+G19+J19+M19+P19+R19+Y19)/0.82)*T19</f>
        <v>39.4603605126162</v>
      </c>
      <c r="V19" s="41" t="n">
        <f aca="false">W19/C19</f>
        <v>7.57728</v>
      </c>
      <c r="W19" s="42" t="n">
        <f aca="false">F19</f>
        <v>68.19552</v>
      </c>
      <c r="X19" s="43" t="n">
        <f aca="false">W19*100/$W$39</f>
        <v>2.97561839768567</v>
      </c>
      <c r="Y19" s="44" t="n">
        <f aca="false">$O$48*X19%</f>
        <v>17.7602759684267</v>
      </c>
      <c r="Z19" s="45" t="n">
        <f aca="false">G19+P19+R19+U19+Y19</f>
        <v>123.836586471324</v>
      </c>
      <c r="AA19" s="42" t="n">
        <f aca="false">Z19-G19</f>
        <v>78.257551664774</v>
      </c>
      <c r="AB19" s="42" t="n">
        <f aca="false">Z19-AA19</f>
        <v>45.5790348065503</v>
      </c>
      <c r="AC19" s="43" t="n">
        <f aca="false">S19*18%</f>
        <v>39.4603605126162</v>
      </c>
      <c r="AD19" s="46"/>
      <c r="AE19" s="47"/>
      <c r="AF19" s="48"/>
      <c r="AG19" s="49"/>
      <c r="AH19" s="48"/>
      <c r="AI19" s="1" t="n">
        <v>10</v>
      </c>
    </row>
    <row r="20" customFormat="false" ht="10.5" hidden="false" customHeight="false" outlineLevel="0" collapsed="false">
      <c r="A20" s="50" t="s">
        <v>56</v>
      </c>
      <c r="B20" s="35" t="n">
        <v>2.1</v>
      </c>
      <c r="C20" s="35" t="n">
        <v>30</v>
      </c>
      <c r="D20" s="36" t="n">
        <v>11</v>
      </c>
      <c r="E20" s="37" t="n">
        <f aca="false">B20*C20</f>
        <v>63</v>
      </c>
      <c r="F20" s="38" t="n">
        <f aca="false">E20*$F$4</f>
        <v>198.9036</v>
      </c>
      <c r="G20" s="38" t="n">
        <f aca="false">(1531.75*F20/($F$39))</f>
        <v>132.938851519105</v>
      </c>
      <c r="H20" s="39" t="n">
        <f aca="false">F20+G20</f>
        <v>331.842451519105</v>
      </c>
      <c r="I20" s="40" t="n">
        <v>0.18</v>
      </c>
      <c r="J20" s="38" t="n">
        <f aca="false">(F20+G20)*I20</f>
        <v>59.7316412734389</v>
      </c>
      <c r="K20" s="39" t="n">
        <f aca="false">F20+G20+J20</f>
        <v>391.574092792544</v>
      </c>
      <c r="L20" s="40" t="n">
        <v>0.05</v>
      </c>
      <c r="M20" s="38" t="n">
        <f aca="false">(F20+G20+J20)*L20</f>
        <v>19.5787046396272</v>
      </c>
      <c r="N20" s="39" t="n">
        <f aca="false">F20+G20</f>
        <v>331.842451519105</v>
      </c>
      <c r="O20" s="40" t="n">
        <v>0.0312</v>
      </c>
      <c r="P20" s="38" t="n">
        <f aca="false">O20*(F20+G20)</f>
        <v>10.3534844873961</v>
      </c>
      <c r="Q20" s="40" t="n">
        <v>0.1537</v>
      </c>
      <c r="R20" s="38" t="n">
        <f aca="false">Q20*(F20+G20)</f>
        <v>51.0041847984864</v>
      </c>
      <c r="S20" s="37" t="n">
        <f aca="false">((W20+Y20+R20+P20+M20+J20+G20)/0.82)</f>
        <v>639.403989787762</v>
      </c>
      <c r="T20" s="40" t="n">
        <v>0.18</v>
      </c>
      <c r="U20" s="38" t="n">
        <f aca="false">((F20+G20+J20+M20+P20+R20+Y20)/0.82)*T20</f>
        <v>115.092718161797</v>
      </c>
      <c r="V20" s="41" t="n">
        <f aca="false">W20/C20</f>
        <v>6.63012</v>
      </c>
      <c r="W20" s="42" t="n">
        <f aca="false">F20</f>
        <v>198.9036</v>
      </c>
      <c r="X20" s="43" t="n">
        <f aca="false">W20*100/$W$39</f>
        <v>8.67888699324988</v>
      </c>
      <c r="Y20" s="44" t="n">
        <f aca="false">$O$48*X20%</f>
        <v>51.8008049079112</v>
      </c>
      <c r="Z20" s="45" t="n">
        <f aca="false">G20+P20+R20+U20+Y20</f>
        <v>361.190043874696</v>
      </c>
      <c r="AA20" s="42" t="n">
        <f aca="false">Z20-G20</f>
        <v>228.251192355591</v>
      </c>
      <c r="AB20" s="42" t="n">
        <f aca="false">Z20-AA20</f>
        <v>132.938851519105</v>
      </c>
      <c r="AC20" s="43" t="n">
        <f aca="false">S20*18%</f>
        <v>115.092718161797</v>
      </c>
      <c r="AD20" s="46"/>
      <c r="AE20" s="47"/>
      <c r="AF20" s="48"/>
      <c r="AG20" s="49"/>
      <c r="AH20" s="48"/>
      <c r="AI20" s="1" t="n">
        <v>11</v>
      </c>
    </row>
    <row r="21" customFormat="false" ht="10.5" hidden="false" customHeight="false" outlineLevel="0" collapsed="false">
      <c r="A21" s="50" t="s">
        <v>57</v>
      </c>
      <c r="B21" s="35" t="n">
        <v>2.1</v>
      </c>
      <c r="C21" s="35" t="n">
        <v>30</v>
      </c>
      <c r="D21" s="36" t="n">
        <v>12</v>
      </c>
      <c r="E21" s="37" t="n">
        <f aca="false">B21*C21</f>
        <v>63</v>
      </c>
      <c r="F21" s="38" t="n">
        <f aca="false">E21*$F$4</f>
        <v>198.9036</v>
      </c>
      <c r="G21" s="38" t="n">
        <f aca="false">(1531.75*F21/($F$39))</f>
        <v>132.938851519105</v>
      </c>
      <c r="H21" s="39" t="n">
        <f aca="false">F21+G21</f>
        <v>331.842451519105</v>
      </c>
      <c r="I21" s="40" t="n">
        <v>0.18</v>
      </c>
      <c r="J21" s="38" t="n">
        <f aca="false">(F21+G21)*I21</f>
        <v>59.7316412734389</v>
      </c>
      <c r="K21" s="39" t="n">
        <f aca="false">F21+G21+J21</f>
        <v>391.574092792544</v>
      </c>
      <c r="L21" s="40" t="n">
        <v>0.05</v>
      </c>
      <c r="M21" s="38" t="n">
        <f aca="false">(F21+G21+J21)*L21</f>
        <v>19.5787046396272</v>
      </c>
      <c r="N21" s="39" t="n">
        <f aca="false">F21+G21</f>
        <v>331.842451519105</v>
      </c>
      <c r="O21" s="40" t="n">
        <v>0.0312</v>
      </c>
      <c r="P21" s="38" t="n">
        <f aca="false">O21*(F21+G21)</f>
        <v>10.3534844873961</v>
      </c>
      <c r="Q21" s="40" t="n">
        <v>0.1537</v>
      </c>
      <c r="R21" s="38" t="n">
        <f aca="false">Q21*(F21+G21)</f>
        <v>51.0041847984864</v>
      </c>
      <c r="S21" s="37" t="n">
        <f aca="false">((W21+Y21+R21+P21+M21+J21+G21)/0.82)</f>
        <v>639.403989787762</v>
      </c>
      <c r="T21" s="40" t="n">
        <v>0.18</v>
      </c>
      <c r="U21" s="38" t="n">
        <f aca="false">((F21+G21+J21+M21+P21+R21+Y21)/0.82)*T21</f>
        <v>115.092718161797</v>
      </c>
      <c r="V21" s="41" t="n">
        <f aca="false">W21/C21</f>
        <v>6.63012</v>
      </c>
      <c r="W21" s="42" t="n">
        <f aca="false">F21</f>
        <v>198.9036</v>
      </c>
      <c r="X21" s="43" t="n">
        <f aca="false">W21*100/$W$39</f>
        <v>8.67888699324988</v>
      </c>
      <c r="Y21" s="44" t="n">
        <f aca="false">$O$48*X21%</f>
        <v>51.8008049079112</v>
      </c>
      <c r="Z21" s="45" t="n">
        <f aca="false">G21+P21+R21+U21+Y21</f>
        <v>361.190043874696</v>
      </c>
      <c r="AA21" s="42" t="n">
        <f aca="false">Z21-G21</f>
        <v>228.251192355591</v>
      </c>
      <c r="AB21" s="42" t="n">
        <f aca="false">Z21-AA21</f>
        <v>132.938851519105</v>
      </c>
      <c r="AC21" s="43" t="n">
        <f aca="false">S21*18%</f>
        <v>115.092718161797</v>
      </c>
      <c r="AD21" s="46"/>
      <c r="AE21" s="47"/>
      <c r="AF21" s="48"/>
      <c r="AG21" s="49"/>
      <c r="AH21" s="48"/>
      <c r="AI21" s="1" t="n">
        <v>12</v>
      </c>
    </row>
    <row r="22" customFormat="false" ht="10.5" hidden="false" customHeight="false" outlineLevel="0" collapsed="false">
      <c r="A22" s="50" t="s">
        <v>58</v>
      </c>
      <c r="B22" s="35" t="n">
        <v>2.3</v>
      </c>
      <c r="C22" s="35" t="n">
        <v>30</v>
      </c>
      <c r="D22" s="36" t="n">
        <v>13</v>
      </c>
      <c r="E22" s="37" t="n">
        <f aca="false">B22*C22</f>
        <v>69</v>
      </c>
      <c r="F22" s="38" t="n">
        <f aca="false">E22*$F$4</f>
        <v>217.8468</v>
      </c>
      <c r="G22" s="38" t="n">
        <f aca="false">(1531.75*F22/($F$39))</f>
        <v>145.599694520925</v>
      </c>
      <c r="H22" s="39" t="n">
        <f aca="false">F22+G22</f>
        <v>363.446494520924</v>
      </c>
      <c r="I22" s="40" t="n">
        <v>0.18</v>
      </c>
      <c r="J22" s="38" t="n">
        <f aca="false">(F22+G22)*I22</f>
        <v>65.4203690137664</v>
      </c>
      <c r="K22" s="39" t="n">
        <f aca="false">F22+G22+J22</f>
        <v>428.866863534691</v>
      </c>
      <c r="L22" s="40" t="n">
        <v>0.05</v>
      </c>
      <c r="M22" s="38" t="n">
        <f aca="false">(F22+G22+J22)*L22</f>
        <v>21.4433431767345</v>
      </c>
      <c r="N22" s="39" t="n">
        <f aca="false">F22+G22</f>
        <v>363.446494520924</v>
      </c>
      <c r="O22" s="40" t="n">
        <v>0.0312</v>
      </c>
      <c r="P22" s="38" t="n">
        <f aca="false">O22*(F22+G22)</f>
        <v>11.3395306290528</v>
      </c>
      <c r="Q22" s="40" t="n">
        <v>0.1537</v>
      </c>
      <c r="R22" s="38" t="n">
        <f aca="false">Q22*(F22+G22)</f>
        <v>55.8617262078661</v>
      </c>
      <c r="S22" s="37" t="n">
        <f aca="false">((W22+Y22+R22+P22+M22+J22+G22)/0.82)</f>
        <v>700.299607862787</v>
      </c>
      <c r="T22" s="40" t="n">
        <v>0.18</v>
      </c>
      <c r="U22" s="38" t="n">
        <f aca="false">((F22+G22+J22+M22+P22+R22+Y22)/0.82)*T22</f>
        <v>126.053929415302</v>
      </c>
      <c r="V22" s="41" t="n">
        <f aca="false">W22/C22</f>
        <v>7.26156</v>
      </c>
      <c r="W22" s="42" t="n">
        <f aca="false">F22</f>
        <v>217.8468</v>
      </c>
      <c r="X22" s="43" t="n">
        <f aca="false">W22*100/$W$39</f>
        <v>9.50544765927367</v>
      </c>
      <c r="Y22" s="44" t="n">
        <f aca="false">$O$48*X22%</f>
        <v>56.7342148991409</v>
      </c>
      <c r="Z22" s="45" t="n">
        <f aca="false">G22+P22+R22+U22+Y22</f>
        <v>395.589095672286</v>
      </c>
      <c r="AA22" s="42" t="n">
        <f aca="false">Z22-G22</f>
        <v>249.989401151361</v>
      </c>
      <c r="AB22" s="42" t="n">
        <f aca="false">Z22-AA22</f>
        <v>145.599694520925</v>
      </c>
      <c r="AC22" s="43" t="n">
        <f aca="false">S22*18%</f>
        <v>126.053929415302</v>
      </c>
      <c r="AD22" s="46"/>
      <c r="AE22" s="47"/>
      <c r="AF22" s="48"/>
      <c r="AG22" s="49"/>
      <c r="AH22" s="48"/>
      <c r="AI22" s="1" t="n">
        <v>13</v>
      </c>
    </row>
    <row r="23" customFormat="false" ht="10.5" hidden="false" customHeight="false" outlineLevel="0" collapsed="false">
      <c r="A23" s="50" t="s">
        <v>59</v>
      </c>
      <c r="B23" s="35" t="n">
        <v>2.5</v>
      </c>
      <c r="C23" s="35" t="n">
        <v>30</v>
      </c>
      <c r="D23" s="36" t="n">
        <v>14</v>
      </c>
      <c r="E23" s="37" t="n">
        <f aca="false">B23*C23</f>
        <v>75</v>
      </c>
      <c r="F23" s="38" t="n">
        <f aca="false">E23*$F$4</f>
        <v>236.79</v>
      </c>
      <c r="G23" s="38" t="n">
        <f aca="false">(1531.75*F23/($F$39))</f>
        <v>158.260537522744</v>
      </c>
      <c r="H23" s="39" t="n">
        <f aca="false">F23+G23</f>
        <v>395.050537522744</v>
      </c>
      <c r="I23" s="40" t="n">
        <v>0.18</v>
      </c>
      <c r="J23" s="38" t="n">
        <f aca="false">(F23+G23)*I23</f>
        <v>71.1090967540939</v>
      </c>
      <c r="K23" s="39" t="n">
        <f aca="false">F23+G23+J23</f>
        <v>466.159634276838</v>
      </c>
      <c r="L23" s="40" t="n">
        <v>0.05</v>
      </c>
      <c r="M23" s="38" t="n">
        <f aca="false">(F23+G23+J23)*L23</f>
        <v>23.3079817138419</v>
      </c>
      <c r="N23" s="39" t="n">
        <f aca="false">F23+G23</f>
        <v>395.050537522744</v>
      </c>
      <c r="O23" s="40" t="n">
        <v>0.0312</v>
      </c>
      <c r="P23" s="38" t="n">
        <f aca="false">O23*(F23+G23)</f>
        <v>12.3255767707096</v>
      </c>
      <c r="Q23" s="40" t="n">
        <v>0.1537</v>
      </c>
      <c r="R23" s="38" t="n">
        <f aca="false">Q23*(F23+G23)</f>
        <v>60.7192676172457</v>
      </c>
      <c r="S23" s="37" t="n">
        <f aca="false">((W23+Y23+R23+P23+M23+J23+G23)/0.82)</f>
        <v>761.195225937812</v>
      </c>
      <c r="T23" s="40" t="n">
        <v>0.18</v>
      </c>
      <c r="U23" s="38" t="n">
        <f aca="false">((F23+G23+J23+M23+P23+R23+Y23)/0.82)*T23</f>
        <v>137.015140668806</v>
      </c>
      <c r="V23" s="41" t="n">
        <f aca="false">W23/C23</f>
        <v>7.893</v>
      </c>
      <c r="W23" s="42" t="n">
        <f aca="false">F23</f>
        <v>236.79</v>
      </c>
      <c r="X23" s="43" t="n">
        <f aca="false">W23*100/$W$39</f>
        <v>10.3320083252975</v>
      </c>
      <c r="Y23" s="44" t="n">
        <f aca="false">$O$48*X23%</f>
        <v>61.6676248903705</v>
      </c>
      <c r="Z23" s="45" t="n">
        <f aca="false">G23+P23+R23+U23+Y23</f>
        <v>429.988147469876</v>
      </c>
      <c r="AA23" s="42" t="n">
        <f aca="false">Z23-G23</f>
        <v>271.727609947132</v>
      </c>
      <c r="AB23" s="42" t="n">
        <f aca="false">Z23-AA23</f>
        <v>158.260537522744</v>
      </c>
      <c r="AC23" s="43" t="n">
        <f aca="false">S23*18%</f>
        <v>137.015140668806</v>
      </c>
      <c r="AD23" s="46"/>
      <c r="AE23" s="47"/>
      <c r="AF23" s="48"/>
      <c r="AG23" s="49"/>
      <c r="AH23" s="48"/>
      <c r="AI23" s="1" t="n">
        <v>14</v>
      </c>
    </row>
    <row r="24" customFormat="false" ht="10.5" hidden="false" customHeight="false" outlineLevel="0" collapsed="false">
      <c r="A24" s="50" t="s">
        <v>60</v>
      </c>
      <c r="B24" s="35" t="n">
        <v>3.3</v>
      </c>
      <c r="C24" s="35" t="n">
        <v>20</v>
      </c>
      <c r="D24" s="36" t="n">
        <v>15</v>
      </c>
      <c r="E24" s="37" t="n">
        <f aca="false">B24*C24</f>
        <v>66</v>
      </c>
      <c r="F24" s="38" t="n">
        <f aca="false">E24*$F$4</f>
        <v>208.3752</v>
      </c>
      <c r="G24" s="38" t="n">
        <f aca="false">(1531.75*F24/($F$39))</f>
        <v>139.269273020015</v>
      </c>
      <c r="H24" s="39" t="n">
        <f aca="false">F24+G24</f>
        <v>347.644473020015</v>
      </c>
      <c r="I24" s="40" t="n">
        <v>0.18</v>
      </c>
      <c r="J24" s="38" t="n">
        <f aca="false">(F24+G24)*I24</f>
        <v>62.5760051436026</v>
      </c>
      <c r="K24" s="39" t="n">
        <f aca="false">F24+G24+J24</f>
        <v>410.220478163617</v>
      </c>
      <c r="L24" s="40" t="n">
        <v>0.05</v>
      </c>
      <c r="M24" s="38" t="n">
        <f aca="false">(F24+G24+J24)*L24</f>
        <v>20.5110239081809</v>
      </c>
      <c r="N24" s="39" t="n">
        <f aca="false">F24+G24</f>
        <v>347.644473020015</v>
      </c>
      <c r="O24" s="40" t="n">
        <v>0.0312</v>
      </c>
      <c r="P24" s="38" t="n">
        <f aca="false">O24*(F24+G24)</f>
        <v>10.8465075582245</v>
      </c>
      <c r="Q24" s="40" t="n">
        <v>0.1537</v>
      </c>
      <c r="R24" s="38" t="n">
        <f aca="false">Q24*(F24+G24)</f>
        <v>53.4329555031763</v>
      </c>
      <c r="S24" s="37" t="n">
        <f aca="false">((W24+Y24+R24+P24+M24+J24+G24)/0.82)</f>
        <v>669.851798825275</v>
      </c>
      <c r="T24" s="40" t="n">
        <v>0.18</v>
      </c>
      <c r="U24" s="38" t="n">
        <f aca="false">((F24+G24+J24+M24+P24+R24+Y24)/0.82)*T24</f>
        <v>120.573323788549</v>
      </c>
      <c r="V24" s="41" t="n">
        <f aca="false">W24/C24</f>
        <v>10.41876</v>
      </c>
      <c r="W24" s="42" t="n">
        <f aca="false">F24</f>
        <v>208.3752</v>
      </c>
      <c r="X24" s="43" t="n">
        <f aca="false">W24*100/$W$39</f>
        <v>9.09216732626178</v>
      </c>
      <c r="Y24" s="44" t="n">
        <f aca="false">$O$48*X24%</f>
        <v>54.267509903526</v>
      </c>
      <c r="Z24" s="45" t="n">
        <f aca="false">G24+P24+R24+U24+Y24</f>
        <v>378.389569773491</v>
      </c>
      <c r="AA24" s="42" t="n">
        <f aca="false">Z24-G24</f>
        <v>239.120296753476</v>
      </c>
      <c r="AB24" s="42" t="n">
        <f aca="false">Z24-AA24</f>
        <v>139.269273020015</v>
      </c>
      <c r="AC24" s="43" t="n">
        <f aca="false">S24*18%</f>
        <v>120.573323788549</v>
      </c>
      <c r="AD24" s="46"/>
      <c r="AE24" s="47"/>
      <c r="AF24" s="48"/>
      <c r="AG24" s="49"/>
      <c r="AH24" s="48"/>
      <c r="AI24" s="1" t="n">
        <v>15</v>
      </c>
    </row>
    <row r="25" customFormat="false" ht="10.5" hidden="false" customHeight="false" outlineLevel="0" collapsed="false">
      <c r="A25" s="50" t="s">
        <v>61</v>
      </c>
      <c r="B25" s="35" t="n">
        <v>3</v>
      </c>
      <c r="C25" s="35" t="n">
        <v>5</v>
      </c>
      <c r="D25" s="36" t="n">
        <v>16</v>
      </c>
      <c r="E25" s="37" t="n">
        <f aca="false">B25*C25</f>
        <v>15</v>
      </c>
      <c r="F25" s="38" t="n">
        <f aca="false">E25*$F$4</f>
        <v>47.358</v>
      </c>
      <c r="G25" s="38" t="n">
        <f aca="false">(1531.75*F25/($F$39))</f>
        <v>31.6521075045488</v>
      </c>
      <c r="H25" s="39" t="n">
        <f aca="false">F25+G25</f>
        <v>79.0101075045488</v>
      </c>
      <c r="I25" s="40" t="n">
        <v>0.18</v>
      </c>
      <c r="J25" s="38" t="n">
        <f aca="false">(F25+G25)*I25</f>
        <v>14.2218193508188</v>
      </c>
      <c r="K25" s="39" t="n">
        <f aca="false">F25+G25+J25</f>
        <v>93.2319268553676</v>
      </c>
      <c r="L25" s="40" t="n">
        <v>0.05</v>
      </c>
      <c r="M25" s="38" t="n">
        <f aca="false">(F25+G25+J25)*L25</f>
        <v>4.66159634276838</v>
      </c>
      <c r="N25" s="39" t="n">
        <f aca="false">F25+G25</f>
        <v>79.0101075045488</v>
      </c>
      <c r="O25" s="40" t="n">
        <v>0.0312</v>
      </c>
      <c r="P25" s="38" t="n">
        <f aca="false">O25*(F25+G25)</f>
        <v>2.46511535414192</v>
      </c>
      <c r="Q25" s="40" t="n">
        <v>0.1537</v>
      </c>
      <c r="R25" s="38" t="n">
        <f aca="false">Q25*(F25+G25)</f>
        <v>12.1438535234492</v>
      </c>
      <c r="S25" s="37" t="n">
        <f aca="false">((W25+Y25+R25+P25+M25+J25+G25)/0.82)</f>
        <v>152.239045187562</v>
      </c>
      <c r="T25" s="40" t="n">
        <v>0.18</v>
      </c>
      <c r="U25" s="38" t="n">
        <f aca="false">((F25+G25+J25+M25+P25+R25+Y25)/0.82)*T25</f>
        <v>27.4030281337612</v>
      </c>
      <c r="V25" s="41" t="n">
        <f aca="false">W25/C25</f>
        <v>9.4716</v>
      </c>
      <c r="W25" s="42" t="n">
        <f aca="false">F25</f>
        <v>47.358</v>
      </c>
      <c r="X25" s="43" t="n">
        <f aca="false">W25*100/$W$39</f>
        <v>2.06640166505949</v>
      </c>
      <c r="Y25" s="44" t="n">
        <f aca="false">$O$48*X25%</f>
        <v>12.3335249780741</v>
      </c>
      <c r="Z25" s="45" t="n">
        <f aca="false">G25+P25+R25+U25+Y25</f>
        <v>85.9976294939752</v>
      </c>
      <c r="AA25" s="42" t="n">
        <f aca="false">Z25-G25</f>
        <v>54.3455219894264</v>
      </c>
      <c r="AB25" s="42" t="n">
        <f aca="false">Z25-AA25</f>
        <v>31.6521075045488</v>
      </c>
      <c r="AC25" s="43" t="n">
        <f aca="false">S25*18%</f>
        <v>27.4030281337612</v>
      </c>
      <c r="AD25" s="46"/>
      <c r="AE25" s="47"/>
      <c r="AF25" s="48"/>
      <c r="AG25" s="49"/>
      <c r="AH25" s="48"/>
      <c r="AI25" s="1" t="n">
        <v>16</v>
      </c>
    </row>
    <row r="26" customFormat="false" ht="10.5" hidden="false" customHeight="false" outlineLevel="0" collapsed="false">
      <c r="A26" s="50" t="s">
        <v>62</v>
      </c>
      <c r="B26" s="35" t="n">
        <v>3</v>
      </c>
      <c r="C26" s="35" t="n">
        <v>5</v>
      </c>
      <c r="D26" s="36" t="n">
        <v>17</v>
      </c>
      <c r="E26" s="37" t="n">
        <f aca="false">B26*C26</f>
        <v>15</v>
      </c>
      <c r="F26" s="38" t="n">
        <f aca="false">E26*$F$4</f>
        <v>47.358</v>
      </c>
      <c r="G26" s="38" t="n">
        <f aca="false">(1531.75*F26/($F$39))</f>
        <v>31.6521075045488</v>
      </c>
      <c r="H26" s="39" t="n">
        <f aca="false">F26+G26</f>
        <v>79.0101075045488</v>
      </c>
      <c r="I26" s="40" t="n">
        <v>0.18</v>
      </c>
      <c r="J26" s="38" t="n">
        <f aca="false">(F26+G26)*I26</f>
        <v>14.2218193508188</v>
      </c>
      <c r="K26" s="39" t="n">
        <f aca="false">F26+G26+J26</f>
        <v>93.2319268553676</v>
      </c>
      <c r="L26" s="40" t="n">
        <v>0.05</v>
      </c>
      <c r="M26" s="38" t="n">
        <f aca="false">(F26+G26+J26)*L26</f>
        <v>4.66159634276838</v>
      </c>
      <c r="N26" s="39" t="n">
        <f aca="false">F26+G26</f>
        <v>79.0101075045488</v>
      </c>
      <c r="O26" s="40" t="n">
        <v>0.0312</v>
      </c>
      <c r="P26" s="38" t="n">
        <f aca="false">O26*(F26+G26)</f>
        <v>2.46511535414192</v>
      </c>
      <c r="Q26" s="40" t="n">
        <v>0.1537</v>
      </c>
      <c r="R26" s="38" t="n">
        <f aca="false">Q26*(F26+G26)</f>
        <v>12.1438535234492</v>
      </c>
      <c r="S26" s="37" t="n">
        <f aca="false">((W26+Y26+R26+P26+M26+J26+G26)/0.82)</f>
        <v>152.239045187562</v>
      </c>
      <c r="T26" s="40" t="n">
        <v>0.18</v>
      </c>
      <c r="U26" s="38" t="n">
        <f aca="false">((F26+G26+J26+M26+P26+R26+Y26)/0.82)*T26</f>
        <v>27.4030281337612</v>
      </c>
      <c r="V26" s="41" t="n">
        <f aca="false">W26/C26</f>
        <v>9.4716</v>
      </c>
      <c r="W26" s="42" t="n">
        <f aca="false">F26</f>
        <v>47.358</v>
      </c>
      <c r="X26" s="43" t="n">
        <f aca="false">W26*100/$W$39</f>
        <v>2.06640166505949</v>
      </c>
      <c r="Y26" s="44" t="n">
        <f aca="false">$O$48*X26%</f>
        <v>12.3335249780741</v>
      </c>
      <c r="Z26" s="45" t="n">
        <f aca="false">G26+P26+R26+U26+Y26</f>
        <v>85.9976294939752</v>
      </c>
      <c r="AA26" s="42" t="n">
        <f aca="false">Z26-G26</f>
        <v>54.3455219894264</v>
      </c>
      <c r="AB26" s="42" t="n">
        <f aca="false">Z26-AA26</f>
        <v>31.6521075045488</v>
      </c>
      <c r="AC26" s="43" t="n">
        <f aca="false">S26*18%</f>
        <v>27.4030281337612</v>
      </c>
      <c r="AD26" s="46"/>
      <c r="AE26" s="47"/>
      <c r="AF26" s="48"/>
      <c r="AG26" s="49"/>
      <c r="AH26" s="48"/>
      <c r="AI26" s="1" t="n">
        <v>17</v>
      </c>
    </row>
    <row r="27" customFormat="false" ht="10.5" hidden="false" customHeight="false" outlineLevel="0" collapsed="false">
      <c r="A27" s="50" t="s">
        <v>63</v>
      </c>
      <c r="B27" s="35" t="n">
        <v>2.5</v>
      </c>
      <c r="C27" s="35" t="n">
        <v>5</v>
      </c>
      <c r="D27" s="36" t="n">
        <v>18</v>
      </c>
      <c r="E27" s="37" t="n">
        <f aca="false">B27*C27</f>
        <v>12.5</v>
      </c>
      <c r="F27" s="38" t="n">
        <f aca="false">E27*$F$4</f>
        <v>39.465</v>
      </c>
      <c r="G27" s="38" t="n">
        <f aca="false">(1531.75*F27/($F$39))</f>
        <v>26.3767562537907</v>
      </c>
      <c r="H27" s="39" t="n">
        <f aca="false">F27+G27</f>
        <v>65.8417562537907</v>
      </c>
      <c r="I27" s="40" t="n">
        <v>0.18</v>
      </c>
      <c r="J27" s="38" t="n">
        <f aca="false">(F27+G27)*I27</f>
        <v>11.8515161256823</v>
      </c>
      <c r="K27" s="39" t="n">
        <f aca="false">F27+G27+J27</f>
        <v>77.693272379473</v>
      </c>
      <c r="L27" s="40" t="n">
        <v>0.05</v>
      </c>
      <c r="M27" s="38" t="n">
        <f aca="false">(F27+G27+J27)*L27</f>
        <v>3.88466361897365</v>
      </c>
      <c r="N27" s="39" t="n">
        <f aca="false">F27+G27</f>
        <v>65.8417562537907</v>
      </c>
      <c r="O27" s="40" t="n">
        <v>0.0312</v>
      </c>
      <c r="P27" s="38" t="n">
        <f aca="false">O27*(F27+G27)</f>
        <v>2.05426279511827</v>
      </c>
      <c r="Q27" s="40" t="n">
        <v>0.1537</v>
      </c>
      <c r="R27" s="38" t="n">
        <f aca="false">Q27*(F27+G27)</f>
        <v>10.1198779362076</v>
      </c>
      <c r="S27" s="37" t="n">
        <f aca="false">((W27+Y27+R27+P27+M27+J27+G27)/0.82)</f>
        <v>126.865870989635</v>
      </c>
      <c r="T27" s="40" t="n">
        <v>0.18</v>
      </c>
      <c r="U27" s="38" t="n">
        <f aca="false">((F27+G27+J27+M27+P27+R27+Y27)/0.82)*T27</f>
        <v>22.8358567781344</v>
      </c>
      <c r="V27" s="41" t="n">
        <f aca="false">W27/C27</f>
        <v>7.893</v>
      </c>
      <c r="W27" s="42" t="n">
        <f aca="false">F27</f>
        <v>39.465</v>
      </c>
      <c r="X27" s="43" t="n">
        <f aca="false">W27*100/$W$39</f>
        <v>1.72200138754958</v>
      </c>
      <c r="Y27" s="44" t="n">
        <f aca="false">$O$48*X27%</f>
        <v>10.2779374817284</v>
      </c>
      <c r="Z27" s="45" t="n">
        <f aca="false">G27+P27+R27+U27+Y27</f>
        <v>71.6646912449794</v>
      </c>
      <c r="AA27" s="42" t="n">
        <f aca="false">Z27-G27</f>
        <v>45.2879349911887</v>
      </c>
      <c r="AB27" s="42" t="n">
        <f aca="false">Z27-AA27</f>
        <v>26.3767562537907</v>
      </c>
      <c r="AC27" s="43" t="n">
        <f aca="false">S27*18%</f>
        <v>22.8358567781344</v>
      </c>
      <c r="AD27" s="46"/>
      <c r="AE27" s="47"/>
      <c r="AF27" s="48"/>
      <c r="AG27" s="49"/>
      <c r="AH27" s="48"/>
      <c r="AI27" s="1" t="n">
        <v>18</v>
      </c>
    </row>
    <row r="28" customFormat="false" ht="10.5" hidden="false" customHeight="false" outlineLevel="0" collapsed="false">
      <c r="A28" s="50" t="s">
        <v>64</v>
      </c>
      <c r="B28" s="35" t="n">
        <v>3</v>
      </c>
      <c r="C28" s="35" t="n">
        <v>5</v>
      </c>
      <c r="D28" s="36" t="n">
        <v>19</v>
      </c>
      <c r="E28" s="37" t="n">
        <f aca="false">B28*C28</f>
        <v>15</v>
      </c>
      <c r="F28" s="38" t="n">
        <f aca="false">E28*$F$4</f>
        <v>47.358</v>
      </c>
      <c r="G28" s="38" t="n">
        <f aca="false">(1531.75*F28/($F$39))</f>
        <v>31.6521075045488</v>
      </c>
      <c r="H28" s="39" t="n">
        <f aca="false">F28+G28</f>
        <v>79.0101075045488</v>
      </c>
      <c r="I28" s="40" t="n">
        <v>0.18</v>
      </c>
      <c r="J28" s="38" t="n">
        <f aca="false">(F28+G28)*I28</f>
        <v>14.2218193508188</v>
      </c>
      <c r="K28" s="39" t="n">
        <f aca="false">F28+G28+J28</f>
        <v>93.2319268553676</v>
      </c>
      <c r="L28" s="40" t="n">
        <v>0.05</v>
      </c>
      <c r="M28" s="38" t="n">
        <f aca="false">(F28+G28+J28)*L28</f>
        <v>4.66159634276838</v>
      </c>
      <c r="N28" s="39" t="n">
        <f aca="false">F28+G28</f>
        <v>79.0101075045488</v>
      </c>
      <c r="O28" s="40" t="n">
        <v>0.0312</v>
      </c>
      <c r="P28" s="38" t="n">
        <f aca="false">O28*(F28+G28)</f>
        <v>2.46511535414192</v>
      </c>
      <c r="Q28" s="40" t="n">
        <v>0.1537</v>
      </c>
      <c r="R28" s="38" t="n">
        <f aca="false">Q28*(F28+G28)</f>
        <v>12.1438535234492</v>
      </c>
      <c r="S28" s="37" t="n">
        <f aca="false">((W28+Y28+R28+P28+M28+J28+G28)/0.82)</f>
        <v>152.239045187562</v>
      </c>
      <c r="T28" s="40" t="n">
        <v>0.18</v>
      </c>
      <c r="U28" s="38" t="n">
        <f aca="false">((F28+G28+J28+M28+P28+R28+Y28)/0.82)*T28</f>
        <v>27.4030281337612</v>
      </c>
      <c r="V28" s="41" t="n">
        <f aca="false">W28/C28</f>
        <v>9.4716</v>
      </c>
      <c r="W28" s="42" t="n">
        <f aca="false">F28</f>
        <v>47.358</v>
      </c>
      <c r="X28" s="43" t="n">
        <f aca="false">W28*100/$W$39</f>
        <v>2.06640166505949</v>
      </c>
      <c r="Y28" s="44" t="n">
        <f aca="false">$O$48*X28%</f>
        <v>12.3335249780741</v>
      </c>
      <c r="Z28" s="45" t="n">
        <f aca="false">G28+P28+R28+U28+Y28</f>
        <v>85.9976294939752</v>
      </c>
      <c r="AA28" s="42" t="n">
        <f aca="false">Z28-G28</f>
        <v>54.3455219894264</v>
      </c>
      <c r="AB28" s="42" t="n">
        <f aca="false">Z28-AA28</f>
        <v>31.6521075045488</v>
      </c>
      <c r="AC28" s="43" t="n">
        <f aca="false">S28*18%</f>
        <v>27.4030281337612</v>
      </c>
      <c r="AD28" s="46"/>
      <c r="AE28" s="47"/>
      <c r="AF28" s="48"/>
      <c r="AG28" s="49"/>
      <c r="AH28" s="48"/>
      <c r="AI28" s="1" t="n">
        <v>19</v>
      </c>
    </row>
    <row r="29" customFormat="false" ht="10.5" hidden="true" customHeight="false" outlineLevel="0" collapsed="false">
      <c r="A29" s="50"/>
      <c r="B29" s="35"/>
      <c r="C29" s="35"/>
      <c r="D29" s="36" t="n">
        <v>20</v>
      </c>
      <c r="E29" s="37" t="n">
        <f aca="false">B29*C29</f>
        <v>0</v>
      </c>
      <c r="F29" s="38" t="n">
        <f aca="false">E29*$F$4</f>
        <v>0</v>
      </c>
      <c r="G29" s="38" t="n">
        <f aca="false">(1668.46*F29/($F$39))</f>
        <v>0</v>
      </c>
      <c r="H29" s="39" t="n">
        <f aca="false">F29+G29</f>
        <v>0</v>
      </c>
      <c r="I29" s="51" t="n">
        <v>0</v>
      </c>
      <c r="J29" s="38" t="n">
        <f aca="false">(F29+G29)*I29</f>
        <v>0</v>
      </c>
      <c r="K29" s="39" t="n">
        <f aca="false">F29+G29+J29</f>
        <v>0</v>
      </c>
      <c r="L29" s="51" t="n">
        <v>0</v>
      </c>
      <c r="M29" s="38" t="n">
        <f aca="false">(F29+G29+J29)*L29</f>
        <v>0</v>
      </c>
      <c r="N29" s="39" t="n">
        <f aca="false">F29+G29</f>
        <v>0</v>
      </c>
      <c r="O29" s="51" t="n">
        <v>0</v>
      </c>
      <c r="P29" s="38" t="n">
        <f aca="false">O29*(F29+G29)</f>
        <v>0</v>
      </c>
      <c r="Q29" s="40" t="n">
        <v>0</v>
      </c>
      <c r="R29" s="38" t="n">
        <f aca="false">Q29*(F29+G29)</f>
        <v>0</v>
      </c>
      <c r="S29" s="37" t="n">
        <f aca="false">((W29+Y29+R29+P29+M29+J29+G29)/0.82)</f>
        <v>0</v>
      </c>
      <c r="T29" s="40" t="n">
        <v>0</v>
      </c>
      <c r="U29" s="38" t="n">
        <f aca="false">((F29+G29+J29+M29+P29+R29+Y29)/0.82)*T29</f>
        <v>0</v>
      </c>
      <c r="V29" s="41" t="e">
        <f aca="false">W29/C29</f>
        <v>#DIV/0!</v>
      </c>
      <c r="W29" s="42" t="n">
        <f aca="false">F29</f>
        <v>0</v>
      </c>
      <c r="X29" s="52" t="n">
        <f aca="false">W29*100/$W$39</f>
        <v>0</v>
      </c>
      <c r="Y29" s="44" t="n">
        <f aca="false">$O$48*X29%</f>
        <v>0</v>
      </c>
      <c r="Z29" s="45" t="n">
        <f aca="false">G29+P29+R29+U29+Y29</f>
        <v>0</v>
      </c>
      <c r="AA29" s="42" t="n">
        <f aca="false">Z29-G29</f>
        <v>0</v>
      </c>
      <c r="AB29" s="42" t="n">
        <f aca="false">Z29-AA29</f>
        <v>0</v>
      </c>
      <c r="AC29" s="43" t="n">
        <f aca="false">S29*18%</f>
        <v>0</v>
      </c>
      <c r="AD29" s="46"/>
      <c r="AE29" s="47"/>
      <c r="AF29" s="48"/>
      <c r="AG29" s="49"/>
      <c r="AH29" s="48"/>
      <c r="AI29" s="1" t="n">
        <v>20</v>
      </c>
    </row>
    <row r="30" customFormat="false" ht="10.5" hidden="true" customHeight="false" outlineLevel="0" collapsed="false">
      <c r="A30" s="50"/>
      <c r="B30" s="35"/>
      <c r="C30" s="35"/>
      <c r="D30" s="36" t="n">
        <v>21</v>
      </c>
      <c r="E30" s="37" t="n">
        <f aca="false">B30*C30</f>
        <v>0</v>
      </c>
      <c r="F30" s="38" t="n">
        <f aca="false">E30*$F$4</f>
        <v>0</v>
      </c>
      <c r="G30" s="38" t="n">
        <f aca="false">(1668.46*F30/($F$39))</f>
        <v>0</v>
      </c>
      <c r="H30" s="39" t="n">
        <f aca="false">F30+G30</f>
        <v>0</v>
      </c>
      <c r="I30" s="51" t="n">
        <v>0</v>
      </c>
      <c r="J30" s="38" t="n">
        <f aca="false">(F30+G30)*I30</f>
        <v>0</v>
      </c>
      <c r="K30" s="39" t="n">
        <f aca="false">F30+G30+J30</f>
        <v>0</v>
      </c>
      <c r="L30" s="51" t="n">
        <v>0</v>
      </c>
      <c r="M30" s="38" t="n">
        <f aca="false">(F30+G30+J30)*L30</f>
        <v>0</v>
      </c>
      <c r="N30" s="39" t="n">
        <f aca="false">F30+G30</f>
        <v>0</v>
      </c>
      <c r="O30" s="51" t="n">
        <v>0</v>
      </c>
      <c r="P30" s="38" t="n">
        <f aca="false">O30*(F30+G30)</f>
        <v>0</v>
      </c>
      <c r="Q30" s="40" t="n">
        <v>0</v>
      </c>
      <c r="R30" s="38" t="n">
        <f aca="false">Q30*(F30+G30)</f>
        <v>0</v>
      </c>
      <c r="S30" s="37" t="n">
        <f aca="false">((W30+Y30+R30+P30+M30+J30+G30)/0.82)</f>
        <v>0</v>
      </c>
      <c r="T30" s="40" t="n">
        <v>0</v>
      </c>
      <c r="U30" s="38" t="n">
        <f aca="false">((F30+G30+J30+M30+P30+R30+Y30)/0.82)*T30</f>
        <v>0</v>
      </c>
      <c r="V30" s="41" t="e">
        <f aca="false">W30/C30</f>
        <v>#DIV/0!</v>
      </c>
      <c r="W30" s="42" t="n">
        <f aca="false">F30</f>
        <v>0</v>
      </c>
      <c r="X30" s="52" t="n">
        <f aca="false">W30*100/$W$39</f>
        <v>0</v>
      </c>
      <c r="Y30" s="44" t="n">
        <f aca="false">$O$48*X30%</f>
        <v>0</v>
      </c>
      <c r="Z30" s="45" t="n">
        <f aca="false">G30+P30+R30+U30+Y30</f>
        <v>0</v>
      </c>
      <c r="AA30" s="42" t="n">
        <f aca="false">Z30-G30</f>
        <v>0</v>
      </c>
      <c r="AB30" s="42" t="n">
        <f aca="false">Z30-AA30</f>
        <v>0</v>
      </c>
      <c r="AC30" s="43" t="n">
        <f aca="false">S30*18%</f>
        <v>0</v>
      </c>
      <c r="AD30" s="46"/>
      <c r="AE30" s="47"/>
      <c r="AF30" s="48"/>
      <c r="AG30" s="49"/>
      <c r="AH30" s="48"/>
      <c r="AI30" s="1" t="n">
        <v>21</v>
      </c>
    </row>
    <row r="31" customFormat="false" ht="10.5" hidden="true" customHeight="false" outlineLevel="0" collapsed="false">
      <c r="A31" s="50"/>
      <c r="B31" s="35"/>
      <c r="C31" s="35"/>
      <c r="D31" s="36" t="n">
        <v>22</v>
      </c>
      <c r="E31" s="37" t="n">
        <f aca="false">B31*C31</f>
        <v>0</v>
      </c>
      <c r="F31" s="38" t="n">
        <f aca="false">E31*$F$4</f>
        <v>0</v>
      </c>
      <c r="G31" s="38" t="n">
        <f aca="false">(1668.46*F31/($F$39))</f>
        <v>0</v>
      </c>
      <c r="H31" s="39" t="n">
        <f aca="false">F31+G31</f>
        <v>0</v>
      </c>
      <c r="I31" s="51" t="n">
        <v>0</v>
      </c>
      <c r="J31" s="38" t="n">
        <f aca="false">(F31+G31)*I31</f>
        <v>0</v>
      </c>
      <c r="K31" s="39" t="n">
        <f aca="false">F31+G31+J31</f>
        <v>0</v>
      </c>
      <c r="L31" s="51" t="n">
        <v>0</v>
      </c>
      <c r="M31" s="38" t="n">
        <f aca="false">(F31+G31+J31)*L31</f>
        <v>0</v>
      </c>
      <c r="N31" s="39" t="n">
        <f aca="false">F31+G31</f>
        <v>0</v>
      </c>
      <c r="O31" s="51" t="n">
        <v>0</v>
      </c>
      <c r="P31" s="38" t="n">
        <f aca="false">O31*(F31+G31)</f>
        <v>0</v>
      </c>
      <c r="Q31" s="40" t="n">
        <v>0</v>
      </c>
      <c r="R31" s="38" t="n">
        <f aca="false">Q31*(F31+G31)</f>
        <v>0</v>
      </c>
      <c r="S31" s="37" t="n">
        <f aca="false">((W31+Y31+R31+P31+M31+J31+G31)/0.82)</f>
        <v>0</v>
      </c>
      <c r="T31" s="40" t="n">
        <v>0</v>
      </c>
      <c r="U31" s="38" t="n">
        <f aca="false">((F31+G31+J31+M31+P31+R31+Y31)/0.82)*T31</f>
        <v>0</v>
      </c>
      <c r="V31" s="41" t="e">
        <f aca="false">W31/C31</f>
        <v>#DIV/0!</v>
      </c>
      <c r="W31" s="42" t="n">
        <f aca="false">F31</f>
        <v>0</v>
      </c>
      <c r="X31" s="52" t="n">
        <f aca="false">W31*100/$W$39</f>
        <v>0</v>
      </c>
      <c r="Y31" s="44" t="n">
        <f aca="false">$O$48*X31%</f>
        <v>0</v>
      </c>
      <c r="Z31" s="45" t="n">
        <f aca="false">G31+P31+R31+U31+Y31</f>
        <v>0</v>
      </c>
      <c r="AA31" s="42" t="n">
        <f aca="false">Z31-G31</f>
        <v>0</v>
      </c>
      <c r="AB31" s="42" t="n">
        <f aca="false">Z31-AA31</f>
        <v>0</v>
      </c>
      <c r="AC31" s="43" t="n">
        <f aca="false">S31*18%</f>
        <v>0</v>
      </c>
      <c r="AD31" s="46"/>
      <c r="AE31" s="47"/>
      <c r="AF31" s="48"/>
      <c r="AG31" s="49"/>
      <c r="AH31" s="48"/>
      <c r="AI31" s="1" t="n">
        <v>22</v>
      </c>
    </row>
    <row r="32" customFormat="false" ht="10.5" hidden="true" customHeight="false" outlineLevel="0" collapsed="false">
      <c r="A32" s="50"/>
      <c r="B32" s="53"/>
      <c r="C32" s="54"/>
      <c r="D32" s="36" t="n">
        <v>23</v>
      </c>
      <c r="E32" s="37" t="n">
        <f aca="false">B32*C32</f>
        <v>0</v>
      </c>
      <c r="F32" s="38" t="n">
        <f aca="false">E32*$F$4</f>
        <v>0</v>
      </c>
      <c r="G32" s="38" t="n">
        <f aca="false">(1414.44*F32/($F$39))</f>
        <v>0</v>
      </c>
      <c r="H32" s="39" t="n">
        <f aca="false">F32+G32</f>
        <v>0</v>
      </c>
      <c r="I32" s="51" t="n">
        <v>0</v>
      </c>
      <c r="J32" s="38" t="n">
        <f aca="false">(F32+G32)*I32</f>
        <v>0</v>
      </c>
      <c r="K32" s="39" t="n">
        <f aca="false">F32+G32+J32</f>
        <v>0</v>
      </c>
      <c r="L32" s="51" t="n">
        <v>0</v>
      </c>
      <c r="M32" s="38" t="n">
        <f aca="false">(F32+G32+J32)*L32</f>
        <v>0</v>
      </c>
      <c r="N32" s="39" t="n">
        <f aca="false">F32+G32</f>
        <v>0</v>
      </c>
      <c r="O32" s="51" t="n">
        <v>0</v>
      </c>
      <c r="P32" s="38" t="n">
        <f aca="false">O32*(F32+G32)</f>
        <v>0</v>
      </c>
      <c r="Q32" s="40" t="n">
        <v>0</v>
      </c>
      <c r="R32" s="38" t="n">
        <f aca="false">Q32*(F32+G32)</f>
        <v>0</v>
      </c>
      <c r="S32" s="37" t="n">
        <f aca="false">((W32+Y32+R32+P32+M32+J32+G32)/0.82)</f>
        <v>0</v>
      </c>
      <c r="T32" s="40" t="n">
        <v>0</v>
      </c>
      <c r="U32" s="38" t="n">
        <f aca="false">((F32+G32+J32+M32+P32+R32+Y32)/0.82)*T32</f>
        <v>0</v>
      </c>
      <c r="V32" s="45" t="e">
        <f aca="false">W32/C32</f>
        <v>#DIV/0!</v>
      </c>
      <c r="W32" s="42" t="n">
        <f aca="false">F32</f>
        <v>0</v>
      </c>
      <c r="X32" s="43" t="n">
        <f aca="false">W32*100/$W$39</f>
        <v>0</v>
      </c>
      <c r="Y32" s="37" t="n">
        <f aca="false">$O$48*X32%</f>
        <v>0</v>
      </c>
      <c r="Z32" s="45" t="n">
        <f aca="false">G32+P32+R32+U32+Y32</f>
        <v>0</v>
      </c>
      <c r="AA32" s="42" t="n">
        <f aca="false">Z32-G32</f>
        <v>0</v>
      </c>
      <c r="AB32" s="42" t="n">
        <f aca="false">Z32-AA32</f>
        <v>0</v>
      </c>
      <c r="AC32" s="43" t="n">
        <f aca="false">S32*18%</f>
        <v>0</v>
      </c>
      <c r="AD32" s="46"/>
      <c r="AE32" s="47"/>
      <c r="AF32" s="48"/>
      <c r="AG32" s="49"/>
      <c r="AH32" s="48"/>
      <c r="AI32" s="1" t="n">
        <v>23</v>
      </c>
    </row>
    <row r="33" customFormat="false" ht="10.5" hidden="true" customHeight="false" outlineLevel="0" collapsed="false">
      <c r="A33" s="50"/>
      <c r="B33" s="53"/>
      <c r="C33" s="54"/>
      <c r="D33" s="36" t="n">
        <v>24</v>
      </c>
      <c r="E33" s="37" t="n">
        <f aca="false">B33*C33</f>
        <v>0</v>
      </c>
      <c r="F33" s="38" t="n">
        <f aca="false">E33*$F$4</f>
        <v>0</v>
      </c>
      <c r="G33" s="38" t="n">
        <f aca="false">(1414.44*F33/($F$39))</f>
        <v>0</v>
      </c>
      <c r="H33" s="39" t="n">
        <f aca="false">F33+G33</f>
        <v>0</v>
      </c>
      <c r="I33" s="51" t="n">
        <v>0</v>
      </c>
      <c r="J33" s="38" t="n">
        <f aca="false">(F33+G33)*I33</f>
        <v>0</v>
      </c>
      <c r="K33" s="39" t="n">
        <f aca="false">F33+G33+J33</f>
        <v>0</v>
      </c>
      <c r="L33" s="51" t="n">
        <v>0</v>
      </c>
      <c r="M33" s="38" t="n">
        <f aca="false">(F33+G33+J33)*L33</f>
        <v>0</v>
      </c>
      <c r="N33" s="39" t="n">
        <f aca="false">F33+G33</f>
        <v>0</v>
      </c>
      <c r="O33" s="51" t="n">
        <v>0</v>
      </c>
      <c r="P33" s="38" t="n">
        <f aca="false">O33*(F33+G33)</f>
        <v>0</v>
      </c>
      <c r="Q33" s="40" t="n">
        <v>0</v>
      </c>
      <c r="R33" s="38" t="n">
        <f aca="false">Q33*(F33+G33)</f>
        <v>0</v>
      </c>
      <c r="S33" s="37" t="n">
        <f aca="false">((W33+Y33+R33+P33+M33+J33+G33)/0.82)</f>
        <v>0</v>
      </c>
      <c r="T33" s="40" t="n">
        <v>0</v>
      </c>
      <c r="U33" s="38" t="n">
        <f aca="false">((F33+G33+J33+M33+P33+R33+Y33)/0.82)*T33</f>
        <v>0</v>
      </c>
      <c r="V33" s="45" t="e">
        <f aca="false">W33/C33</f>
        <v>#DIV/0!</v>
      </c>
      <c r="W33" s="42" t="n">
        <f aca="false">F33</f>
        <v>0</v>
      </c>
      <c r="X33" s="43" t="n">
        <f aca="false">W33*100/$W$39</f>
        <v>0</v>
      </c>
      <c r="Y33" s="37" t="n">
        <f aca="false">$O$48*X33%</f>
        <v>0</v>
      </c>
      <c r="Z33" s="45" t="n">
        <f aca="false">G33+P33+R33+U33+Y33</f>
        <v>0</v>
      </c>
      <c r="AA33" s="42" t="n">
        <f aca="false">Z33-G33</f>
        <v>0</v>
      </c>
      <c r="AB33" s="42" t="n">
        <f aca="false">Z33-AA33</f>
        <v>0</v>
      </c>
      <c r="AC33" s="43" t="n">
        <f aca="false">S33*18%</f>
        <v>0</v>
      </c>
      <c r="AD33" s="46"/>
      <c r="AE33" s="47"/>
      <c r="AF33" s="48"/>
      <c r="AG33" s="49"/>
      <c r="AH33" s="48"/>
      <c r="AI33" s="1" t="n">
        <v>24</v>
      </c>
    </row>
    <row r="34" customFormat="false" ht="10.5" hidden="true" customHeight="false" outlineLevel="0" collapsed="false">
      <c r="A34" s="50"/>
      <c r="B34" s="53"/>
      <c r="C34" s="54"/>
      <c r="D34" s="36" t="n">
        <v>25</v>
      </c>
      <c r="E34" s="37" t="n">
        <f aca="false">B34*C34</f>
        <v>0</v>
      </c>
      <c r="F34" s="38" t="n">
        <f aca="false">E34*$F$4</f>
        <v>0</v>
      </c>
      <c r="G34" s="38" t="n">
        <f aca="false">(1414.44*F34/($F$39))</f>
        <v>0</v>
      </c>
      <c r="H34" s="39" t="n">
        <f aca="false">F34+G34</f>
        <v>0</v>
      </c>
      <c r="I34" s="51" t="n">
        <v>0</v>
      </c>
      <c r="J34" s="38" t="n">
        <f aca="false">(F34+G34)*I34</f>
        <v>0</v>
      </c>
      <c r="K34" s="39" t="n">
        <f aca="false">F34+G34+J34</f>
        <v>0</v>
      </c>
      <c r="L34" s="51" t="n">
        <v>0</v>
      </c>
      <c r="M34" s="38" t="n">
        <f aca="false">(F34+G34+J34)*L34</f>
        <v>0</v>
      </c>
      <c r="N34" s="39" t="n">
        <f aca="false">F34+G34</f>
        <v>0</v>
      </c>
      <c r="O34" s="51" t="n">
        <v>0</v>
      </c>
      <c r="P34" s="38" t="n">
        <f aca="false">O34*(F34+G34)</f>
        <v>0</v>
      </c>
      <c r="Q34" s="40" t="n">
        <v>0</v>
      </c>
      <c r="R34" s="38" t="n">
        <f aca="false">Q34*(F34+G34)</f>
        <v>0</v>
      </c>
      <c r="S34" s="37" t="n">
        <f aca="false">((W34+Y34+R34+P34+M34+J34+G34)/0.82)</f>
        <v>0</v>
      </c>
      <c r="T34" s="40" t="n">
        <v>0</v>
      </c>
      <c r="U34" s="38" t="n">
        <f aca="false">((F34+G34+J34+M34+P34+R34+Y34)/0.82)*T34</f>
        <v>0</v>
      </c>
      <c r="V34" s="45" t="e">
        <f aca="false">W34/C34</f>
        <v>#DIV/0!</v>
      </c>
      <c r="W34" s="42" t="n">
        <f aca="false">F34</f>
        <v>0</v>
      </c>
      <c r="X34" s="43" t="n">
        <f aca="false">W34*100/$W$39</f>
        <v>0</v>
      </c>
      <c r="Y34" s="37" t="n">
        <f aca="false">$O$48*X34%</f>
        <v>0</v>
      </c>
      <c r="Z34" s="45" t="n">
        <f aca="false">G34+P34+R34+U34+Y34</f>
        <v>0</v>
      </c>
      <c r="AA34" s="42" t="n">
        <f aca="false">Z34-G34</f>
        <v>0</v>
      </c>
      <c r="AB34" s="42" t="n">
        <f aca="false">Z34-AA34</f>
        <v>0</v>
      </c>
      <c r="AC34" s="43" t="n">
        <f aca="false">S34*18%</f>
        <v>0</v>
      </c>
      <c r="AD34" s="46"/>
      <c r="AE34" s="47"/>
      <c r="AF34" s="48"/>
      <c r="AG34" s="49"/>
      <c r="AH34" s="48"/>
      <c r="AI34" s="1" t="n">
        <v>25</v>
      </c>
    </row>
    <row r="35" customFormat="false" ht="10.5" hidden="true" customHeight="false" outlineLevel="0" collapsed="false">
      <c r="A35" s="50"/>
      <c r="B35" s="53"/>
      <c r="C35" s="54"/>
      <c r="D35" s="36" t="n">
        <v>26</v>
      </c>
      <c r="E35" s="37" t="n">
        <f aca="false">B35*C35</f>
        <v>0</v>
      </c>
      <c r="F35" s="38" t="n">
        <f aca="false">E35*$F$4</f>
        <v>0</v>
      </c>
      <c r="G35" s="38" t="n">
        <f aca="false">(1414.44*F35/($F$39))</f>
        <v>0</v>
      </c>
      <c r="H35" s="39" t="n">
        <f aca="false">F35+G35</f>
        <v>0</v>
      </c>
      <c r="I35" s="51" t="n">
        <v>0</v>
      </c>
      <c r="J35" s="38" t="n">
        <f aca="false">(F35+G35)*I35</f>
        <v>0</v>
      </c>
      <c r="K35" s="39" t="n">
        <f aca="false">F35+G35+J35</f>
        <v>0</v>
      </c>
      <c r="L35" s="51" t="n">
        <v>0</v>
      </c>
      <c r="M35" s="38" t="n">
        <f aca="false">(F35+G35+J35)*L35</f>
        <v>0</v>
      </c>
      <c r="N35" s="39" t="n">
        <f aca="false">F35+G35</f>
        <v>0</v>
      </c>
      <c r="O35" s="51" t="n">
        <v>0</v>
      </c>
      <c r="P35" s="38" t="n">
        <f aca="false">O35*(F35+G35)</f>
        <v>0</v>
      </c>
      <c r="Q35" s="40" t="n">
        <v>0</v>
      </c>
      <c r="R35" s="38" t="n">
        <f aca="false">Q35*(F35+G35)</f>
        <v>0</v>
      </c>
      <c r="S35" s="37" t="n">
        <f aca="false">((W35+Y35+R35+P35+M35+J35+G35)/0.82)</f>
        <v>0</v>
      </c>
      <c r="T35" s="40" t="n">
        <v>0</v>
      </c>
      <c r="U35" s="38" t="n">
        <f aca="false">((F35+G35+J35+M35+P35+R35+Y35)/0.82)*T35</f>
        <v>0</v>
      </c>
      <c r="V35" s="45" t="e">
        <f aca="false">W35/C35</f>
        <v>#DIV/0!</v>
      </c>
      <c r="W35" s="42" t="n">
        <f aca="false">F35</f>
        <v>0</v>
      </c>
      <c r="X35" s="43" t="n">
        <f aca="false">W35*100/$W$39</f>
        <v>0</v>
      </c>
      <c r="Y35" s="37" t="n">
        <f aca="false">$O$48*X35%</f>
        <v>0</v>
      </c>
      <c r="Z35" s="45" t="n">
        <f aca="false">G35+P35+R35+U35+Y35</f>
        <v>0</v>
      </c>
      <c r="AA35" s="42" t="n">
        <f aca="false">Z35-G35</f>
        <v>0</v>
      </c>
      <c r="AB35" s="42" t="n">
        <f aca="false">Z35-AA35</f>
        <v>0</v>
      </c>
      <c r="AC35" s="43" t="n">
        <f aca="false">S35*18%</f>
        <v>0</v>
      </c>
      <c r="AD35" s="46"/>
      <c r="AE35" s="47"/>
      <c r="AF35" s="48"/>
      <c r="AG35" s="49"/>
      <c r="AH35" s="48"/>
      <c r="AI35" s="1" t="n">
        <v>26</v>
      </c>
    </row>
    <row r="36" customFormat="false" ht="10.5" hidden="true" customHeight="false" outlineLevel="0" collapsed="false">
      <c r="A36" s="50"/>
      <c r="B36" s="53"/>
      <c r="C36" s="54"/>
      <c r="D36" s="36" t="n">
        <v>27</v>
      </c>
      <c r="E36" s="37" t="n">
        <f aca="false">B36*C36</f>
        <v>0</v>
      </c>
      <c r="F36" s="38" t="n">
        <f aca="false">E36*$F$4</f>
        <v>0</v>
      </c>
      <c r="G36" s="38" t="n">
        <f aca="false">(1414.44*F36/($F$39))</f>
        <v>0</v>
      </c>
      <c r="H36" s="39" t="n">
        <f aca="false">F36+G36</f>
        <v>0</v>
      </c>
      <c r="I36" s="51" t="n">
        <v>0</v>
      </c>
      <c r="J36" s="38" t="n">
        <f aca="false">(F36+G36)*I36</f>
        <v>0</v>
      </c>
      <c r="K36" s="39" t="n">
        <f aca="false">F36+G36+J36</f>
        <v>0</v>
      </c>
      <c r="L36" s="51" t="n">
        <v>0</v>
      </c>
      <c r="M36" s="38" t="n">
        <f aca="false">(F36+G36+J36)*L36</f>
        <v>0</v>
      </c>
      <c r="N36" s="39" t="n">
        <f aca="false">F36+G36</f>
        <v>0</v>
      </c>
      <c r="O36" s="51" t="n">
        <v>0</v>
      </c>
      <c r="P36" s="38" t="n">
        <f aca="false">O36*(F36+G36)</f>
        <v>0</v>
      </c>
      <c r="Q36" s="40" t="n">
        <v>0</v>
      </c>
      <c r="R36" s="38" t="n">
        <f aca="false">Q36*(F36+G36)</f>
        <v>0</v>
      </c>
      <c r="S36" s="37" t="n">
        <f aca="false">((W36+Y36+R36+P36+M36+J36+G36)/0.82)</f>
        <v>0</v>
      </c>
      <c r="T36" s="40" t="n">
        <v>0</v>
      </c>
      <c r="U36" s="38" t="n">
        <f aca="false">((F36+G36+J36+M36+P36+R36+Y36)/0.82)*T36</f>
        <v>0</v>
      </c>
      <c r="V36" s="45" t="e">
        <f aca="false">W36/C36</f>
        <v>#DIV/0!</v>
      </c>
      <c r="W36" s="42" t="n">
        <f aca="false">F36</f>
        <v>0</v>
      </c>
      <c r="X36" s="43" t="n">
        <f aca="false">W36*100/$W$39</f>
        <v>0</v>
      </c>
      <c r="Y36" s="37" t="n">
        <f aca="false">$O$48*X36%</f>
        <v>0</v>
      </c>
      <c r="Z36" s="45" t="n">
        <f aca="false">G36+P36+R36+U36+Y36</f>
        <v>0</v>
      </c>
      <c r="AA36" s="42" t="n">
        <f aca="false">Z36-G36</f>
        <v>0</v>
      </c>
      <c r="AB36" s="42" t="n">
        <f aca="false">Z36-AA36</f>
        <v>0</v>
      </c>
      <c r="AC36" s="43" t="n">
        <f aca="false">S36*18%</f>
        <v>0</v>
      </c>
      <c r="AD36" s="46"/>
      <c r="AE36" s="47"/>
      <c r="AF36" s="48"/>
      <c r="AG36" s="49"/>
      <c r="AH36" s="48"/>
      <c r="AI36" s="1" t="n">
        <v>27</v>
      </c>
    </row>
    <row r="37" customFormat="false" ht="10.5" hidden="true" customHeight="false" outlineLevel="0" collapsed="false">
      <c r="A37" s="50"/>
      <c r="B37" s="53"/>
      <c r="C37" s="54"/>
      <c r="D37" s="36" t="n">
        <v>28</v>
      </c>
      <c r="E37" s="37" t="n">
        <f aca="false">B37*C37</f>
        <v>0</v>
      </c>
      <c r="F37" s="38" t="n">
        <f aca="false">E37*$F$4</f>
        <v>0</v>
      </c>
      <c r="G37" s="38" t="n">
        <f aca="false">(1414.44*F37/($F$39))</f>
        <v>0</v>
      </c>
      <c r="H37" s="39" t="n">
        <f aca="false">F37+G37</f>
        <v>0</v>
      </c>
      <c r="I37" s="51" t="n">
        <v>0</v>
      </c>
      <c r="J37" s="38" t="n">
        <f aca="false">(F37+G37)*I37</f>
        <v>0</v>
      </c>
      <c r="K37" s="39" t="n">
        <f aca="false">F37+G37+J37</f>
        <v>0</v>
      </c>
      <c r="L37" s="51" t="n">
        <v>0</v>
      </c>
      <c r="M37" s="38" t="n">
        <f aca="false">(F37+G37+J37)*L37</f>
        <v>0</v>
      </c>
      <c r="N37" s="39" t="n">
        <f aca="false">F37+G37</f>
        <v>0</v>
      </c>
      <c r="O37" s="51" t="n">
        <v>0</v>
      </c>
      <c r="P37" s="38" t="n">
        <f aca="false">O37*(F37+G37)</f>
        <v>0</v>
      </c>
      <c r="Q37" s="40" t="n">
        <v>0</v>
      </c>
      <c r="R37" s="38" t="n">
        <f aca="false">Q37*(F37+G37)</f>
        <v>0</v>
      </c>
      <c r="S37" s="37" t="n">
        <f aca="false">((W37+Y37+R37+P37+M37+J37+G37)/0.82)</f>
        <v>0</v>
      </c>
      <c r="T37" s="40" t="n">
        <v>0</v>
      </c>
      <c r="U37" s="38" t="n">
        <f aca="false">((F37+G37+J37+M37+P37+R37+Y37)/0.82)*T37</f>
        <v>0</v>
      </c>
      <c r="V37" s="45" t="e">
        <f aca="false">W37/C37</f>
        <v>#DIV/0!</v>
      </c>
      <c r="W37" s="42" t="n">
        <f aca="false">F37</f>
        <v>0</v>
      </c>
      <c r="X37" s="43" t="n">
        <f aca="false">W37*100/$W$39</f>
        <v>0</v>
      </c>
      <c r="Y37" s="37" t="n">
        <f aca="false">$O$48*X37%</f>
        <v>0</v>
      </c>
      <c r="Z37" s="45" t="n">
        <f aca="false">G37+P37+R37+U37+Y37</f>
        <v>0</v>
      </c>
      <c r="AA37" s="42" t="n">
        <f aca="false">Z37-G37</f>
        <v>0</v>
      </c>
      <c r="AB37" s="42" t="n">
        <f aca="false">Z37-AA37</f>
        <v>0</v>
      </c>
      <c r="AC37" s="43" t="n">
        <f aca="false">S37*18%</f>
        <v>0</v>
      </c>
      <c r="AD37" s="46"/>
      <c r="AE37" s="47"/>
      <c r="AF37" s="48"/>
      <c r="AG37" s="49"/>
      <c r="AH37" s="48"/>
      <c r="AI37" s="1" t="n">
        <v>28</v>
      </c>
    </row>
    <row r="38" customFormat="false" ht="10.5" hidden="true" customHeight="false" outlineLevel="0" collapsed="false">
      <c r="A38" s="50"/>
      <c r="B38" s="53"/>
      <c r="C38" s="54"/>
      <c r="D38" s="36"/>
      <c r="E38" s="37" t="n">
        <f aca="false">B38*C38</f>
        <v>0</v>
      </c>
      <c r="F38" s="38" t="n">
        <f aca="false">E38*$F$4</f>
        <v>0</v>
      </c>
      <c r="G38" s="38" t="n">
        <f aca="false">(1414.44*F38/($F$39))</f>
        <v>0</v>
      </c>
      <c r="H38" s="39" t="n">
        <f aca="false">F38+G38</f>
        <v>0</v>
      </c>
      <c r="I38" s="51" t="n">
        <v>0</v>
      </c>
      <c r="J38" s="38" t="n">
        <f aca="false">(F38+G38)*I38</f>
        <v>0</v>
      </c>
      <c r="K38" s="39" t="n">
        <f aca="false">F38+G38+J38</f>
        <v>0</v>
      </c>
      <c r="L38" s="51" t="n">
        <v>0</v>
      </c>
      <c r="M38" s="38" t="n">
        <f aca="false">(F38+G38+J38)*L38</f>
        <v>0</v>
      </c>
      <c r="N38" s="39" t="n">
        <f aca="false">F38+G38</f>
        <v>0</v>
      </c>
      <c r="O38" s="51" t="n">
        <v>0</v>
      </c>
      <c r="P38" s="38" t="n">
        <f aca="false">O38*(F38+G38)</f>
        <v>0</v>
      </c>
      <c r="Q38" s="40" t="n">
        <v>0</v>
      </c>
      <c r="R38" s="38" t="n">
        <f aca="false">Q38*(F38+G38)</f>
        <v>0</v>
      </c>
      <c r="S38" s="37" t="n">
        <f aca="false">((W38+Y38+R38+P38+M38+J38+G38)/0.82)</f>
        <v>0</v>
      </c>
      <c r="T38" s="40" t="n">
        <v>0</v>
      </c>
      <c r="U38" s="38" t="n">
        <f aca="false">((F38+G38+J38+M38+P38+R38+Y38)/0.82)*T38</f>
        <v>0</v>
      </c>
      <c r="V38" s="55" t="e">
        <f aca="false">W38/C38</f>
        <v>#DIV/0!</v>
      </c>
      <c r="W38" s="42" t="n">
        <f aca="false">F38</f>
        <v>0</v>
      </c>
      <c r="X38" s="43" t="n">
        <f aca="false">W38*100/$W$39</f>
        <v>0</v>
      </c>
      <c r="Y38" s="37" t="n">
        <f aca="false">$O$48*X38%</f>
        <v>0</v>
      </c>
      <c r="Z38" s="45" t="n">
        <f aca="false">G38+P38+R38+U38+Y38</f>
        <v>0</v>
      </c>
      <c r="AA38" s="42" t="n">
        <f aca="false">Z38-G38</f>
        <v>0</v>
      </c>
      <c r="AB38" s="42" t="n">
        <f aca="false">Z38-AA38</f>
        <v>0</v>
      </c>
      <c r="AC38" s="43" t="n">
        <f aca="false">S38*18%</f>
        <v>0</v>
      </c>
      <c r="AD38" s="46"/>
      <c r="AE38" s="47"/>
      <c r="AF38" s="48"/>
      <c r="AG38" s="49"/>
      <c r="AH38" s="48"/>
      <c r="AI38" s="1" t="n">
        <v>29</v>
      </c>
    </row>
    <row r="39" customFormat="false" ht="10.5" hidden="false" customHeight="false" outlineLevel="0" collapsed="false">
      <c r="A39" s="56"/>
      <c r="B39" s="57"/>
      <c r="C39" s="58" t="n">
        <f aca="false">SUM(C10:C38)</f>
        <v>266</v>
      </c>
      <c r="D39" s="59"/>
      <c r="E39" s="60" t="n">
        <f aca="false">ROUNDDOWN(SUM(E10:E38),2)</f>
        <v>725.9</v>
      </c>
      <c r="F39" s="61" t="n">
        <f aca="false">ROUNDDOWN(SUM(F10:F38),2)</f>
        <v>2291.81</v>
      </c>
      <c r="G39" s="61" t="n">
        <f aca="false">ROUNDDOWN(SUM(G10:G38),2)</f>
        <v>1531.75</v>
      </c>
      <c r="H39" s="61"/>
      <c r="I39" s="61"/>
      <c r="J39" s="61" t="n">
        <f aca="false">ROUNDDOWN(SUM(J10:J38),2)</f>
        <v>688.24</v>
      </c>
      <c r="K39" s="61"/>
      <c r="L39" s="61"/>
      <c r="M39" s="61" t="n">
        <f aca="false">ROUNDDOWN(SUM(M10:M38),2)</f>
        <v>225.59</v>
      </c>
      <c r="N39" s="61" t="n">
        <f aca="false">ROUNDDOWN(SUM(N10:N38),2)</f>
        <v>3823.56</v>
      </c>
      <c r="O39" s="61"/>
      <c r="P39" s="61" t="n">
        <f aca="false">ROUNDDOWN(SUM(P10:P38),2)</f>
        <v>119.29</v>
      </c>
      <c r="Q39" s="60"/>
      <c r="R39" s="61" t="n">
        <f aca="false">ROUNDDOWN(SUM(R10:R38),2)</f>
        <v>587.68</v>
      </c>
      <c r="S39" s="60" t="n">
        <f aca="false">ROUNDDOWN(SUM(S10:S38),2)</f>
        <v>7367.35</v>
      </c>
      <c r="T39" s="60"/>
      <c r="U39" s="61" t="n">
        <f aca="false">ROUNDDOWN(SUM(U10:U38),2)</f>
        <v>1326.12</v>
      </c>
      <c r="V39" s="62" t="n">
        <v>0</v>
      </c>
      <c r="W39" s="63" t="n">
        <f aca="false">ROUNDDOWN(SUM(W10:W38),2)</f>
        <v>2291.81</v>
      </c>
      <c r="X39" s="64" t="n">
        <f aca="false">ROUNDDOWN(SUM(X10:X38),2)</f>
        <v>100</v>
      </c>
      <c r="Y39" s="60" t="n">
        <f aca="false">ROUNDDOWN(SUM(Y10:Y38),2)</f>
        <v>596.86</v>
      </c>
      <c r="Z39" s="62" t="n">
        <f aca="false">ROUNDDOWN(SUM(Z10:Z38),2)</f>
        <v>4161.71</v>
      </c>
      <c r="AA39" s="63" t="n">
        <f aca="false">ROUNDDOWN(SUM(AA10:AA38),2)</f>
        <v>2629.96</v>
      </c>
      <c r="AB39" s="63" t="n">
        <f aca="false">ROUNDDOWN(SUM(AB10:AB38),2)</f>
        <v>1531.75</v>
      </c>
      <c r="AC39" s="64" t="n">
        <f aca="false">ROUNDDOWN(SUM(AC10:AC38),2)</f>
        <v>1326.12</v>
      </c>
      <c r="AD39" s="60"/>
      <c r="AE39" s="33"/>
      <c r="AF39" s="48" t="n">
        <f aca="false">SUM(AF10:AF38)</f>
        <v>0</v>
      </c>
      <c r="AG39" s="33"/>
      <c r="AH39" s="48" t="n">
        <f aca="false">SUM(AH10:AH38)</f>
        <v>0</v>
      </c>
    </row>
    <row r="40" customFormat="false" ht="11.25" hidden="false" customHeight="false" outlineLevel="0" collapsed="false">
      <c r="C40" s="65"/>
      <c r="D40" s="66"/>
      <c r="E40" s="65"/>
      <c r="F40" s="67"/>
      <c r="G40" s="67"/>
      <c r="H40" s="6"/>
      <c r="I40" s="6"/>
      <c r="J40" s="67"/>
      <c r="K40" s="6"/>
      <c r="L40" s="6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8"/>
      <c r="X40" s="67"/>
      <c r="Y40" s="67"/>
      <c r="Z40" s="67"/>
      <c r="AA40" s="68"/>
      <c r="AB40" s="68"/>
      <c r="AC40" s="67"/>
      <c r="AD40" s="69"/>
      <c r="AF40" s="67"/>
      <c r="AH40" s="67"/>
    </row>
    <row r="41" customFormat="false" ht="10.5" hidden="false" customHeight="false" outlineLevel="0" collapsed="false">
      <c r="A41" s="67"/>
      <c r="B41" s="67"/>
      <c r="C41" s="67"/>
      <c r="D41" s="70"/>
      <c r="E41" s="67"/>
      <c r="F41" s="67"/>
      <c r="G41" s="67"/>
      <c r="H41" s="67"/>
      <c r="I41" s="67"/>
      <c r="J41" s="67"/>
      <c r="K41" s="67"/>
      <c r="L41" s="6"/>
      <c r="N41" s="48" t="s">
        <v>65</v>
      </c>
      <c r="O41" s="71" t="n">
        <f aca="false">J39</f>
        <v>688.24</v>
      </c>
      <c r="Q41" s="67"/>
      <c r="R41" s="67" t="s">
        <v>66</v>
      </c>
      <c r="S41" s="67"/>
      <c r="T41" s="67"/>
      <c r="U41" s="67"/>
      <c r="X41" s="72"/>
      <c r="AC41" s="67"/>
      <c r="AD41" s="69"/>
      <c r="AH41" s="67"/>
    </row>
    <row r="42" customFormat="false" ht="10.5" hidden="false" customHeight="false" outlineLevel="0" collapsed="false">
      <c r="B42" s="67"/>
      <c r="C42" s="65"/>
      <c r="D42" s="66"/>
      <c r="E42" s="65"/>
      <c r="F42" s="67"/>
      <c r="G42" s="67"/>
      <c r="H42" s="6"/>
      <c r="I42" s="6"/>
      <c r="J42" s="67"/>
      <c r="K42" s="6"/>
      <c r="L42" s="6"/>
      <c r="N42" s="33" t="s">
        <v>67</v>
      </c>
      <c r="O42" s="71" t="n">
        <f aca="false">M39</f>
        <v>225.59</v>
      </c>
      <c r="Q42" s="67"/>
      <c r="R42" s="73" t="s">
        <v>68</v>
      </c>
      <c r="S42" s="73" t="n">
        <f aca="false">F39</f>
        <v>2291.81</v>
      </c>
      <c r="U42" s="67"/>
      <c r="X42" s="72"/>
      <c r="AC42" s="67"/>
      <c r="AD42" s="69"/>
      <c r="AH42" s="67"/>
    </row>
    <row r="43" customFormat="false" ht="10.5" hidden="false" customHeight="false" outlineLevel="0" collapsed="false">
      <c r="A43" s="74"/>
      <c r="B43" s="67"/>
      <c r="C43" s="65"/>
      <c r="D43" s="66"/>
      <c r="F43" s="67"/>
      <c r="G43" s="67"/>
      <c r="H43" s="6"/>
      <c r="I43" s="6"/>
      <c r="J43" s="67"/>
      <c r="K43" s="6"/>
      <c r="L43" s="6"/>
      <c r="N43" s="48" t="s">
        <v>69</v>
      </c>
      <c r="O43" s="71" t="n">
        <f aca="false">P39</f>
        <v>119.29</v>
      </c>
      <c r="Q43" s="67"/>
      <c r="R43" s="73" t="s">
        <v>70</v>
      </c>
      <c r="S43" s="73" t="n">
        <f aca="false">S39</f>
        <v>7367.35</v>
      </c>
      <c r="T43" s="67"/>
      <c r="U43" s="67"/>
      <c r="X43" s="72"/>
      <c r="AC43" s="67"/>
      <c r="AD43" s="69"/>
      <c r="AH43" s="67"/>
    </row>
    <row r="44" customFormat="false" ht="10.5" hidden="false" customHeight="false" outlineLevel="0" collapsed="false">
      <c r="B44" s="67"/>
      <c r="C44" s="65"/>
      <c r="D44" s="66"/>
      <c r="F44" s="67"/>
      <c r="G44" s="67"/>
      <c r="H44" s="6"/>
      <c r="I44" s="6"/>
      <c r="J44" s="67"/>
      <c r="K44" s="6"/>
      <c r="L44" s="6"/>
      <c r="N44" s="48" t="s">
        <v>29</v>
      </c>
      <c r="O44" s="71" t="n">
        <f aca="false">R39</f>
        <v>587.68</v>
      </c>
      <c r="Q44" s="67"/>
      <c r="R44" s="73" t="s">
        <v>71</v>
      </c>
      <c r="S44" s="73" t="n">
        <f aca="false">AC39</f>
        <v>1326.12</v>
      </c>
      <c r="T44" s="67"/>
      <c r="U44" s="67"/>
      <c r="X44" s="72"/>
      <c r="AC44" s="67"/>
      <c r="AD44" s="69"/>
      <c r="AH44" s="67"/>
    </row>
    <row r="45" customFormat="false" ht="10.5" hidden="false" customHeight="false" outlineLevel="0" collapsed="false">
      <c r="A45" s="74"/>
      <c r="B45" s="67"/>
      <c r="C45" s="65"/>
      <c r="D45" s="66"/>
      <c r="F45" s="67"/>
      <c r="G45" s="67"/>
      <c r="H45" s="6"/>
      <c r="I45" s="6"/>
      <c r="J45" s="67"/>
      <c r="K45" s="6"/>
      <c r="L45" s="6"/>
      <c r="N45" s="48" t="s">
        <v>72</v>
      </c>
      <c r="O45" s="71" t="n">
        <f aca="false">U39</f>
        <v>1326.12</v>
      </c>
      <c r="Q45" s="67"/>
      <c r="R45" s="73" t="s">
        <v>67</v>
      </c>
      <c r="S45" s="73" t="n">
        <f aca="false">O42</f>
        <v>225.59</v>
      </c>
      <c r="T45" s="67"/>
      <c r="U45" s="67"/>
      <c r="X45" s="72"/>
      <c r="AC45" s="67"/>
      <c r="AD45" s="69"/>
      <c r="AH45" s="67"/>
    </row>
    <row r="46" customFormat="false" ht="10.5" hidden="false" customHeight="false" outlineLevel="0" collapsed="false">
      <c r="B46" s="67"/>
      <c r="C46" s="65"/>
      <c r="D46" s="66"/>
      <c r="F46" s="67"/>
      <c r="G46" s="67"/>
      <c r="H46" s="6"/>
      <c r="I46" s="6"/>
      <c r="J46" s="67"/>
      <c r="K46" s="6"/>
      <c r="L46" s="6"/>
      <c r="N46" s="48"/>
      <c r="O46" s="75" t="n">
        <f aca="false">SUM(O41:O45)</f>
        <v>2946.92</v>
      </c>
      <c r="Q46" s="76"/>
      <c r="R46" s="73" t="s">
        <v>73</v>
      </c>
      <c r="S46" s="73" t="n">
        <f aca="false">O43+O44+O45+O48+G39</f>
        <v>4161.7</v>
      </c>
      <c r="T46" s="67"/>
      <c r="U46" s="67"/>
      <c r="X46" s="72"/>
      <c r="AC46" s="67"/>
      <c r="AD46" s="69"/>
      <c r="AH46" s="67"/>
    </row>
    <row r="47" customFormat="false" ht="10.5" hidden="false" customHeight="false" outlineLevel="0" collapsed="false">
      <c r="B47" s="67"/>
      <c r="C47" s="65"/>
      <c r="D47" s="66"/>
      <c r="F47" s="67"/>
      <c r="G47" s="67"/>
      <c r="H47" s="6"/>
      <c r="I47" s="6"/>
      <c r="J47" s="67"/>
      <c r="K47" s="6"/>
      <c r="L47" s="6"/>
      <c r="M47" s="67"/>
      <c r="O47" s="67"/>
      <c r="Q47" s="67"/>
      <c r="R47" s="73" t="s">
        <v>74</v>
      </c>
      <c r="S47" s="73" t="n">
        <f aca="false">S42+O41+S45+S46</f>
        <v>7367.34</v>
      </c>
      <c r="T47" s="67"/>
      <c r="U47" s="67"/>
      <c r="X47" s="67"/>
      <c r="AC47" s="67"/>
      <c r="AD47" s="69"/>
      <c r="AH47" s="67"/>
    </row>
    <row r="48" customFormat="false" ht="10.5" hidden="false" customHeight="false" outlineLevel="0" collapsed="false">
      <c r="C48" s="65"/>
      <c r="D48" s="66"/>
      <c r="F48" s="67"/>
      <c r="G48" s="67"/>
      <c r="H48" s="6"/>
      <c r="I48" s="6"/>
      <c r="J48" s="67"/>
      <c r="K48" s="6"/>
      <c r="L48" s="6"/>
      <c r="M48" s="67"/>
      <c r="N48" s="67" t="s">
        <v>73</v>
      </c>
      <c r="O48" s="77" t="n">
        <f aca="false">214.5+382.36</f>
        <v>596.86</v>
      </c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9"/>
      <c r="AH48" s="67"/>
    </row>
  </sheetData>
  <mergeCells count="1">
    <mergeCell ref="B4:C4"/>
  </mergeCells>
  <printOptions headings="false" gridLines="false" gridLinesSet="true" horizontalCentered="false" verticalCentered="false"/>
  <pageMargins left="0" right="0" top="0.551388888888889" bottom="0.984027777777778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75"/>
  <cols>
    <col collapsed="false" hidden="false" max="1" min="1" style="0" width="27.1173469387755"/>
    <col collapsed="false" hidden="false" max="3" min="3" style="0" width="11.5561224489796"/>
    <col collapsed="false" hidden="false" max="4" min="4" style="0" width="14.5510204081633"/>
    <col collapsed="false" hidden="false" max="5" min="5" style="0" width="10.8418367346939"/>
    <col collapsed="false" hidden="false" max="6" min="6" style="0" width="10.1326530612245"/>
    <col collapsed="false" hidden="false" max="7" min="7" style="0" width="9.98979591836735"/>
  </cols>
  <sheetData>
    <row r="3" customFormat="false" ht="12.75" hidden="false" customHeight="false" outlineLevel="0" collapsed="false">
      <c r="A3" s="78" t="s">
        <v>75</v>
      </c>
    </row>
    <row r="4" customFormat="false" ht="12.75" hidden="false" customHeight="false" outlineLevel="0" collapsed="false">
      <c r="A4" s="79" t="s">
        <v>76</v>
      </c>
      <c r="B4" s="80" t="s">
        <v>77</v>
      </c>
      <c r="C4" s="79" t="s">
        <v>78</v>
      </c>
      <c r="D4" s="79" t="s">
        <v>79</v>
      </c>
      <c r="E4" s="81" t="s">
        <v>80</v>
      </c>
      <c r="F4" s="81" t="s">
        <v>81</v>
      </c>
      <c r="G4" s="81" t="s">
        <v>82</v>
      </c>
      <c r="H4" s="81" t="s">
        <v>83</v>
      </c>
    </row>
    <row r="5" customFormat="false" ht="12.75" hidden="false" customHeight="false" outlineLevel="0" collapsed="false">
      <c r="A5" s="79"/>
      <c r="B5" s="82"/>
      <c r="C5" s="79"/>
      <c r="D5" s="79"/>
      <c r="E5" s="79"/>
      <c r="F5" s="79"/>
      <c r="G5" s="79"/>
      <c r="H5" s="79"/>
    </row>
    <row r="6" customFormat="false" ht="12.75" hidden="false" customHeight="false" outlineLevel="0" collapsed="false">
      <c r="A6" s="79" t="s">
        <v>84</v>
      </c>
      <c r="B6" s="82" t="n">
        <v>16937.46</v>
      </c>
      <c r="C6" s="83" t="n">
        <v>16937.46</v>
      </c>
      <c r="D6" s="83" t="n">
        <v>0</v>
      </c>
      <c r="E6" s="82" t="n">
        <v>0</v>
      </c>
      <c r="F6" s="82" t="n">
        <v>0</v>
      </c>
      <c r="G6" s="82" t="n">
        <v>0</v>
      </c>
      <c r="H6" s="82" t="n">
        <v>0</v>
      </c>
    </row>
    <row r="7" customFormat="false" ht="12.75" hidden="false" customHeight="false" outlineLevel="0" collapsed="false">
      <c r="A7" s="79"/>
      <c r="B7" s="82"/>
      <c r="C7" s="84"/>
      <c r="D7" s="84"/>
      <c r="E7" s="79"/>
      <c r="F7" s="79"/>
      <c r="G7" s="79"/>
      <c r="H7" s="79"/>
    </row>
    <row r="8" customFormat="false" ht="12.75" hidden="false" customHeight="false" outlineLevel="0" collapsed="false">
      <c r="A8" s="79" t="s">
        <v>85</v>
      </c>
      <c r="B8" s="82" t="n">
        <v>2541.3</v>
      </c>
      <c r="C8" s="84" t="n">
        <f aca="false">C6*B8/B6</f>
        <v>2541.3</v>
      </c>
      <c r="D8" s="84" t="n">
        <f aca="false">D6*B8/B6</f>
        <v>0</v>
      </c>
      <c r="E8" s="84" t="n">
        <f aca="false">E6*B8/B6</f>
        <v>0</v>
      </c>
      <c r="F8" s="84" t="n">
        <f aca="false">F6*B8/B6</f>
        <v>0</v>
      </c>
      <c r="G8" s="84" t="n">
        <f aca="false">G6*B8/B6</f>
        <v>0</v>
      </c>
      <c r="H8" s="79" t="n">
        <f aca="false">H6*B8/B6</f>
        <v>0</v>
      </c>
    </row>
    <row r="10" customFormat="false" ht="12.75" hidden="false" customHeight="false" outlineLevel="0" collapsed="false">
      <c r="A10" s="79" t="s">
        <v>86</v>
      </c>
      <c r="B10" s="79"/>
      <c r="C10" s="79" t="s">
        <v>87</v>
      </c>
    </row>
    <row r="11" customFormat="false" ht="12.75" hidden="false" customHeight="false" outlineLevel="0" collapsed="false">
      <c r="A11" s="79" t="s">
        <v>88</v>
      </c>
      <c r="B11" s="85" t="n">
        <f aca="false">C8/C11</f>
        <v>0.096959175887066</v>
      </c>
      <c r="C11" s="82" t="n">
        <v>26210</v>
      </c>
    </row>
    <row r="12" customFormat="false" ht="12.75" hidden="false" customHeight="false" outlineLevel="0" collapsed="false">
      <c r="A12" s="79" t="s">
        <v>89</v>
      </c>
      <c r="B12" s="84" t="n">
        <f aca="false">D8/C12</f>
        <v>0</v>
      </c>
      <c r="C12" s="82" t="n">
        <v>40</v>
      </c>
    </row>
    <row r="13" customFormat="false" ht="12.75" hidden="false" customHeight="false" outlineLevel="0" collapsed="false">
      <c r="A13" s="81" t="s">
        <v>90</v>
      </c>
      <c r="B13" s="79" t="e">
        <f aca="false">E8/E6</f>
        <v>#DIV/0!</v>
      </c>
      <c r="C13" s="82" t="n">
        <f aca="false">E6</f>
        <v>0</v>
      </c>
    </row>
    <row r="14" customFormat="false" ht="12.75" hidden="false" customHeight="false" outlineLevel="0" collapsed="false">
      <c r="A14" s="81" t="s">
        <v>91</v>
      </c>
      <c r="B14" s="79" t="e">
        <f aca="false">F8/F6</f>
        <v>#DIV/0!</v>
      </c>
      <c r="C14" s="82" t="n">
        <f aca="false">F6</f>
        <v>0</v>
      </c>
    </row>
    <row r="15" customFormat="false" ht="12.75" hidden="false" customHeight="false" outlineLevel="0" collapsed="false">
      <c r="A15" s="81" t="s">
        <v>92</v>
      </c>
      <c r="B15" s="79" t="e">
        <f aca="false">G8/G6</f>
        <v>#DIV/0!</v>
      </c>
      <c r="C15" s="82" t="n">
        <f aca="false">G6</f>
        <v>0</v>
      </c>
    </row>
    <row r="16" customFormat="false" ht="12.75" hidden="false" customHeight="false" outlineLevel="0" collapsed="false">
      <c r="A16" s="81" t="s">
        <v>93</v>
      </c>
      <c r="B16" s="79" t="e">
        <f aca="false">H8/H6</f>
        <v>#DIV/0!</v>
      </c>
      <c r="C16" s="82" t="n">
        <f aca="false">H6</f>
        <v>0</v>
      </c>
    </row>
    <row r="21" customFormat="false" ht="12.75" hidden="false" customHeight="false" outlineLevel="0" collapsed="false">
      <c r="D21" s="86" t="n">
        <v>13777.75146</v>
      </c>
    </row>
    <row r="22" customFormat="false" ht="12.75" hidden="false" customHeight="false" outlineLevel="0" collapsed="false">
      <c r="D22" s="0" t="n">
        <v>1928.9</v>
      </c>
    </row>
    <row r="23" customFormat="false" ht="12.75" hidden="false" customHeight="false" outlineLevel="0" collapsed="false">
      <c r="D23" s="0" t="n">
        <v>281.15</v>
      </c>
    </row>
    <row r="24" customFormat="false" ht="12.75" hidden="false" customHeight="false" outlineLevel="0" collapsed="false">
      <c r="D24" s="0" t="n">
        <v>1465.43</v>
      </c>
    </row>
    <row r="25" customFormat="false" ht="12.75" hidden="false" customHeight="false" outlineLevel="0" collapsed="false">
      <c r="D25" s="0" t="n">
        <v>214.5</v>
      </c>
    </row>
    <row r="30" customFormat="false" ht="12.75" hidden="false" customHeight="false" outlineLevel="0" collapsed="false">
      <c r="D30" s="86" t="n">
        <f aca="false">SUM(D21:D29)</f>
        <v>17667.73146</v>
      </c>
    </row>
    <row r="32" customFormat="false" ht="12.75" hidden="false" customHeight="false" outlineLevel="0" collapsed="false">
      <c r="D32" s="86" t="n">
        <f aca="false">D30/0.912</f>
        <v>19372.5125657895</v>
      </c>
    </row>
    <row r="33" customFormat="false" ht="12.75" hidden="false" customHeight="false" outlineLevel="0" collapsed="false">
      <c r="D33" s="86" t="n">
        <f aca="false">D32*8.8%</f>
        <v>1704.78110578947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41.1020408163265"/>
    <col collapsed="false" hidden="false" max="2" min="2" style="0" width="10.1326530612245"/>
    <col collapsed="false" hidden="false" max="3" min="3" style="0" width="7.8469387755102"/>
    <col collapsed="false" hidden="false" max="4" min="4" style="0" width="12.2755102040816"/>
  </cols>
  <sheetData>
    <row r="1" customFormat="false" ht="12.75" hidden="false" customHeight="false" outlineLevel="0" collapsed="false">
      <c r="A1" s="78" t="s">
        <v>94</v>
      </c>
      <c r="B1" s="78" t="s">
        <v>95</v>
      </c>
      <c r="C1" s="78" t="s">
        <v>96</v>
      </c>
      <c r="D1" s="78" t="s">
        <v>97</v>
      </c>
    </row>
    <row r="2" customFormat="false" ht="12.75" hidden="false" customHeight="false" outlineLevel="0" collapsed="false">
      <c r="A2" s="0" t="s">
        <v>46</v>
      </c>
      <c r="B2" s="87" t="n">
        <v>3.21</v>
      </c>
      <c r="C2" s="87" t="n">
        <v>5</v>
      </c>
    </row>
    <row r="3" customFormat="false" ht="12.75" hidden="false" customHeight="false" outlineLevel="0" collapsed="false">
      <c r="A3" s="0" t="s">
        <v>47</v>
      </c>
      <c r="B3" s="87" t="n">
        <v>2.6</v>
      </c>
      <c r="C3" s="87" t="n">
        <v>12</v>
      </c>
    </row>
    <row r="4" customFormat="false" ht="12.75" hidden="false" customHeight="false" outlineLevel="0" collapsed="false">
      <c r="A4" s="0" t="s">
        <v>48</v>
      </c>
      <c r="B4" s="87" t="n">
        <v>2.23</v>
      </c>
      <c r="C4" s="87" t="n">
        <v>25</v>
      </c>
    </row>
    <row r="5" customFormat="false" ht="12.75" hidden="false" customHeight="false" outlineLevel="0" collapsed="false">
      <c r="A5" s="0" t="s">
        <v>49</v>
      </c>
      <c r="B5" s="87" t="n">
        <v>3.05</v>
      </c>
      <c r="C5" s="87" t="n">
        <v>10</v>
      </c>
    </row>
    <row r="6" customFormat="false" ht="12.75" hidden="false" customHeight="false" outlineLevel="0" collapsed="false">
      <c r="A6" s="0" t="s">
        <v>50</v>
      </c>
      <c r="B6" s="87" t="n">
        <v>3</v>
      </c>
      <c r="C6" s="87" t="n">
        <v>5</v>
      </c>
    </row>
    <row r="7" customFormat="false" ht="12.75" hidden="false" customHeight="false" outlineLevel="0" collapsed="false">
      <c r="A7" s="0" t="s">
        <v>51</v>
      </c>
      <c r="B7" s="87" t="n">
        <v>7.5</v>
      </c>
      <c r="C7" s="87" t="n">
        <v>10</v>
      </c>
    </row>
    <row r="8" customFormat="false" ht="12.75" hidden="false" customHeight="false" outlineLevel="0" collapsed="false">
      <c r="A8" s="0" t="s">
        <v>52</v>
      </c>
      <c r="B8" s="87" t="n">
        <v>2</v>
      </c>
      <c r="C8" s="87" t="n">
        <v>5</v>
      </c>
    </row>
    <row r="9" customFormat="false" ht="12.75" hidden="false" customHeight="false" outlineLevel="0" collapsed="false">
      <c r="A9" s="0" t="s">
        <v>53</v>
      </c>
      <c r="B9" s="87" t="n">
        <v>3.23</v>
      </c>
      <c r="C9" s="87" t="n">
        <v>10</v>
      </c>
    </row>
    <row r="10" customFormat="false" ht="12.75" hidden="false" customHeight="false" outlineLevel="0" collapsed="false">
      <c r="A10" s="0" t="s">
        <v>54</v>
      </c>
      <c r="B10" s="87" t="n">
        <v>3</v>
      </c>
      <c r="C10" s="87" t="n">
        <v>15</v>
      </c>
    </row>
    <row r="11" customFormat="false" ht="12.75" hidden="false" customHeight="false" outlineLevel="0" collapsed="false">
      <c r="A11" s="0" t="s">
        <v>55</v>
      </c>
      <c r="B11" s="87" t="n">
        <v>2.4</v>
      </c>
      <c r="C11" s="87" t="n">
        <v>9</v>
      </c>
    </row>
    <row r="12" customFormat="false" ht="12.75" hidden="false" customHeight="false" outlineLevel="0" collapsed="false">
      <c r="A12" s="0" t="s">
        <v>56</v>
      </c>
      <c r="B12" s="87" t="n">
        <v>2.1</v>
      </c>
      <c r="C12" s="87" t="n">
        <v>30</v>
      </c>
    </row>
    <row r="13" customFormat="false" ht="12.75" hidden="false" customHeight="false" outlineLevel="0" collapsed="false">
      <c r="A13" s="0" t="s">
        <v>57</v>
      </c>
      <c r="B13" s="87" t="n">
        <v>2.1</v>
      </c>
      <c r="C13" s="87" t="n">
        <v>30</v>
      </c>
    </row>
    <row r="14" customFormat="false" ht="12.75" hidden="false" customHeight="false" outlineLevel="0" collapsed="false">
      <c r="A14" s="0" t="s">
        <v>58</v>
      </c>
      <c r="B14" s="87" t="n">
        <v>2.3</v>
      </c>
      <c r="C14" s="87" t="n">
        <v>30</v>
      </c>
    </row>
    <row r="15" customFormat="false" ht="12.75" hidden="false" customHeight="false" outlineLevel="0" collapsed="false">
      <c r="A15" s="0" t="s">
        <v>59</v>
      </c>
      <c r="B15" s="87" t="n">
        <v>2.5</v>
      </c>
      <c r="C15" s="87" t="n">
        <v>30</v>
      </c>
    </row>
    <row r="16" customFormat="false" ht="12.75" hidden="false" customHeight="false" outlineLevel="0" collapsed="false">
      <c r="A16" s="0" t="s">
        <v>60</v>
      </c>
      <c r="B16" s="87" t="n">
        <v>3.3</v>
      </c>
      <c r="C16" s="87" t="n">
        <v>20</v>
      </c>
    </row>
    <row r="17" customFormat="false" ht="12.75" hidden="false" customHeight="false" outlineLevel="0" collapsed="false">
      <c r="A17" s="0" t="s">
        <v>61</v>
      </c>
      <c r="B17" s="87" t="n">
        <v>3</v>
      </c>
      <c r="C17" s="87" t="n">
        <v>5</v>
      </c>
    </row>
    <row r="18" customFormat="false" ht="12.75" hidden="false" customHeight="false" outlineLevel="0" collapsed="false">
      <c r="A18" s="0" t="s">
        <v>62</v>
      </c>
      <c r="B18" s="87" t="n">
        <v>3</v>
      </c>
      <c r="C18" s="87" t="n">
        <v>5</v>
      </c>
    </row>
    <row r="19" customFormat="false" ht="12.75" hidden="false" customHeight="false" outlineLevel="0" collapsed="false">
      <c r="A19" s="0" t="s">
        <v>63</v>
      </c>
      <c r="B19" s="87" t="n">
        <v>2.5</v>
      </c>
      <c r="C19" s="87" t="n">
        <v>5</v>
      </c>
    </row>
    <row r="20" customFormat="false" ht="12.75" hidden="false" customHeight="false" outlineLevel="0" collapsed="false">
      <c r="A20" s="0" t="s">
        <v>64</v>
      </c>
      <c r="B20" s="87" t="n">
        <v>3</v>
      </c>
      <c r="C20" s="87" t="n">
        <v>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2001-01-26T16:39:52Z</dcterms:created>
  <dc:creator>Gleice</dc:creator>
  <dc:description/>
  <dc:language>pt-BR</dc:language>
  <cp:lastModifiedBy/>
  <cp:lastPrinted>2017-01-24T21:56:01Z</cp:lastPrinted>
  <dcterms:modified xsi:type="dcterms:W3CDTF">2017-12-11T16:24:25Z</dcterms:modified>
  <cp:revision>2</cp:revision>
  <dc:subject/>
  <dc:title/>
</cp:coreProperties>
</file>