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Sintaema\Downloads\"/>
    </mc:Choice>
  </mc:AlternateContent>
  <xr:revisionPtr revIDLastSave="0" documentId="13_ncr:1_{500AD68B-35D1-4111-AC25-9EED521968CD}" xr6:coauthVersionLast="47" xr6:coauthVersionMax="47" xr10:uidLastSave="{00000000-0000-0000-0000-000000000000}"/>
  <bookViews>
    <workbookView xWindow="-108" yWindow="-108" windowWidth="23256" windowHeight="12576" tabRatio="778" activeTab="6" xr2:uid="{00000000-000D-0000-FFFF-FFFF00000000}"/>
  </bookViews>
  <sheets>
    <sheet name="Menu" sheetId="1" r:id="rId1"/>
    <sheet name="Condição SE" sheetId="7" r:id="rId2"/>
    <sheet name="Validação Condicional" sheetId="3" r:id="rId3"/>
    <sheet name="Validação de Dados e Procv" sheetId="5" r:id="rId4"/>
    <sheet name="Listas" sheetId="6" r:id="rId5"/>
    <sheet name="Importação txt e cont.se" sheetId="8" r:id="rId6"/>
    <sheet name="Gráficos" sheetId="4" r:id="rId7"/>
    <sheet name="alunos" sheetId="13" r:id="rId8"/>
  </sheets>
  <definedNames>
    <definedName name="_xlnm._FilterDatabase" localSheetId="7" hidden="1">alunos!$A$1:$I$40</definedName>
    <definedName name="_xlnm._FilterDatabase" localSheetId="4" hidden="1">Listas!$A$1:$G$1</definedName>
  </definedNames>
  <calcPr calcId="191029"/>
  <pivotCaches>
    <pivotCache cacheId="2" r:id="rId9"/>
    <pivotCache cacheId="5" r:id="rId10"/>
    <pivotCache cacheId="8" r:id="rId11"/>
    <pivotCache cacheId="11" r:id="rId12"/>
    <pivotCache cacheId="14" r:id="rId13"/>
    <pivotCache cacheId="17" r:id="rId1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6" i="8" l="1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5" i="8"/>
  <c r="D4" i="8"/>
  <c r="D3" i="8"/>
  <c r="D2" i="8"/>
  <c r="L3" i="8"/>
  <c r="L2" i="8"/>
  <c r="J3" i="8"/>
  <c r="J2" i="8"/>
  <c r="H5" i="8"/>
  <c r="H4" i="8"/>
  <c r="H3" i="8"/>
  <c r="H2" i="8"/>
  <c r="F5" i="8"/>
  <c r="F6" i="8"/>
  <c r="F4" i="8"/>
  <c r="F3" i="8"/>
  <c r="F2" i="8"/>
  <c r="F7" i="8"/>
  <c r="B3" i="8"/>
  <c r="B2" i="8"/>
  <c r="G5" i="5"/>
  <c r="B20" i="3"/>
  <c r="B15" i="3"/>
  <c r="B10" i="3"/>
  <c r="B22" i="3" s="1"/>
  <c r="B9" i="7" l="1"/>
  <c r="B8" i="7"/>
  <c r="B7" i="7"/>
  <c r="B6" i="7"/>
  <c r="I14" i="7" l="1"/>
  <c r="I16" i="7"/>
  <c r="I15" i="7"/>
  <c r="I17" i="7"/>
  <c r="K17" i="7" l="1"/>
  <c r="J17" i="7"/>
  <c r="K15" i="7"/>
  <c r="J15" i="7"/>
  <c r="K16" i="7"/>
  <c r="J16" i="7"/>
  <c r="K14" i="7"/>
  <c r="L14" i="7" s="1"/>
  <c r="J14" i="7"/>
  <c r="L16" i="7" l="1"/>
  <c r="L15" i="7"/>
  <c r="L17" i="7"/>
  <c r="H20" i="7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Adriano Aparecido Rodrigues</author>
  </authors>
  <commentList>
    <comment ref="I13" authorId="0" shapeId="0" xr:uid="{48619509-5CB3-44EB-8631-CB32073E4DE3}">
      <text>
        <r>
          <rPr>
            <b/>
            <sz val="9"/>
            <color indexed="81"/>
            <rFont val="Segoe UI"/>
            <family val="2"/>
          </rPr>
          <t>Utilize a Função SE para achar a aliquota testando o valor do salário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K13" authorId="0" shapeId="0" xr:uid="{19EBCEDA-C68F-4828-B972-2179589D56EC}">
      <text>
        <r>
          <rPr>
            <b/>
            <sz val="9"/>
            <color indexed="81"/>
            <rFont val="Segoe UI"/>
            <family val="2"/>
          </rPr>
          <t>Utilize a Função Se para encontrar o valor Parcela a deduzir IR.</t>
        </r>
      </text>
    </comment>
    <comment ref="L13" authorId="0" shapeId="0" xr:uid="{8FC0FD61-A7DE-4FCA-93D6-19BF38796856}">
      <text>
        <r>
          <rPr>
            <b/>
            <sz val="9"/>
            <color indexed="81"/>
            <rFont val="Segoe UI"/>
            <family val="2"/>
          </rPr>
          <t>Calcule o salário de cada funcionário, aplicando a % da aliquota, não se esqueça de considerar o valor da decução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C2F6B3D-7D26-4CE9-ADA4-597E8B2249F6}" keepAlive="1" name="Consulta - alunos" description="Conexão com a consulta 'alunos' na pasta de trabalho." type="5" refreshedVersion="0" background="1">
    <dbPr connection="Provider=Microsoft.Mashup.OleDb.1;Data Source=$Workbook$;Location=alunos;Extended Properties=&quot;&quot;" command="SELECT * FROM [alunos]"/>
  </connection>
</connections>
</file>

<file path=xl/sharedStrings.xml><?xml version="1.0" encoding="utf-8"?>
<sst xmlns="http://schemas.openxmlformats.org/spreadsheetml/2006/main" count="473" uniqueCount="183">
  <si>
    <t>Qtde</t>
  </si>
  <si>
    <t>Análise Curricular</t>
  </si>
  <si>
    <t>Experiência na área</t>
  </si>
  <si>
    <t>Ficha de avaliação curricular</t>
  </si>
  <si>
    <t>Tempo de Serviço na área</t>
  </si>
  <si>
    <t>Conhecimento das Leis vigentes</t>
  </si>
  <si>
    <t>Cursos de Aperfeiçoamento</t>
  </si>
  <si>
    <t>Informática</t>
  </si>
  <si>
    <t>Legislação</t>
  </si>
  <si>
    <t>Idioma</t>
  </si>
  <si>
    <t>Inglês</t>
  </si>
  <si>
    <t>Espanhol</t>
  </si>
  <si>
    <t>Item</t>
  </si>
  <si>
    <t>Pontuação</t>
  </si>
  <si>
    <t>Total</t>
  </si>
  <si>
    <t>Total Geral</t>
  </si>
  <si>
    <r>
      <rPr>
        <b/>
        <sz val="12"/>
        <color theme="1"/>
        <rFont val="Calibri"/>
        <family val="2"/>
        <scheme val="minor"/>
      </rPr>
      <t>Nome do Candidado:</t>
    </r>
    <r>
      <rPr>
        <sz val="11"/>
        <color theme="1"/>
        <rFont val="Calibri"/>
        <family val="2"/>
        <scheme val="minor"/>
      </rPr>
      <t xml:space="preserve"> Nome do Aluno</t>
    </r>
  </si>
  <si>
    <t>Nome:</t>
  </si>
  <si>
    <t>Curso:</t>
  </si>
  <si>
    <t>Período</t>
  </si>
  <si>
    <t>Dados pessoais</t>
  </si>
  <si>
    <t>Sexo:</t>
  </si>
  <si>
    <t>Cidade onde reside:</t>
  </si>
  <si>
    <t>Nível de Escolaridade</t>
  </si>
  <si>
    <t>Nível de Escolaridade:</t>
  </si>
  <si>
    <t>Indique seu interesse pelos cursos da ETEC</t>
  </si>
  <si>
    <t>Período:</t>
  </si>
  <si>
    <t>Sexo</t>
  </si>
  <si>
    <t>Masculino</t>
  </si>
  <si>
    <t>Feminino</t>
  </si>
  <si>
    <t>Cidade onde reside</t>
  </si>
  <si>
    <t>Barueri</t>
  </si>
  <si>
    <t>Osasco</t>
  </si>
  <si>
    <t>Carapicuíba</t>
  </si>
  <si>
    <t>Jandira</t>
  </si>
  <si>
    <t>Itapevi</t>
  </si>
  <si>
    <t>Ensino Médio Incompleto</t>
  </si>
  <si>
    <t>Ensino Médio Completo</t>
  </si>
  <si>
    <t>Superior Incompleto</t>
  </si>
  <si>
    <t>Superior Completo</t>
  </si>
  <si>
    <t>Pós Graduação</t>
  </si>
  <si>
    <t>Mestrado</t>
  </si>
  <si>
    <t>Doutorado</t>
  </si>
  <si>
    <t>Curso</t>
  </si>
  <si>
    <t>Tec. Segurança do Trabalho</t>
  </si>
  <si>
    <t>Tec. Em Meio Ambiente</t>
  </si>
  <si>
    <t>Desenvolvimento de Sistemas</t>
  </si>
  <si>
    <t>Matutino</t>
  </si>
  <si>
    <t>Vespertino</t>
  </si>
  <si>
    <t>Noturno</t>
  </si>
  <si>
    <t>Menu para as atividades propostas</t>
  </si>
  <si>
    <t>Escolha a atividade a ser elaborada</t>
  </si>
  <si>
    <t>Condição SE</t>
  </si>
  <si>
    <t>Gráficos</t>
  </si>
  <si>
    <t>Listas</t>
  </si>
  <si>
    <t>Informe o nome dos participantes:</t>
  </si>
  <si>
    <t>Tabela de Retenção do Imposto de Renda para 2023</t>
  </si>
  <si>
    <t>Alíquotas</t>
  </si>
  <si>
    <t>Alíquota %</t>
  </si>
  <si>
    <t>Parcela a deduzir do IR</t>
  </si>
  <si>
    <t>Até:</t>
  </si>
  <si>
    <t>Dê:</t>
  </si>
  <si>
    <t>até:</t>
  </si>
  <si>
    <t>Acima de:</t>
  </si>
  <si>
    <t>Funcionário</t>
  </si>
  <si>
    <t>Salário</t>
  </si>
  <si>
    <t>% Aliquota</t>
  </si>
  <si>
    <t>Valor % Aliquota</t>
  </si>
  <si>
    <t>Salário Final</t>
  </si>
  <si>
    <t>João Fernandes</t>
  </si>
  <si>
    <t>Sergio Serra</t>
  </si>
  <si>
    <t>Carla Farias</t>
  </si>
  <si>
    <t>Fernanda Marques</t>
  </si>
  <si>
    <t>Total geral da folha</t>
  </si>
  <si>
    <t>Validação Condicional</t>
  </si>
  <si>
    <t>RA:</t>
  </si>
  <si>
    <t>RA</t>
  </si>
  <si>
    <t>Nome</t>
  </si>
  <si>
    <t>ANA BEATRIZ DOS SANTOS</t>
  </si>
  <si>
    <t>ANDREY MENDES BONANNO</t>
  </si>
  <si>
    <t>ANTONIO JORGE DE LIMA</t>
  </si>
  <si>
    <t>CAIO SOUSA CAIRES</t>
  </si>
  <si>
    <t>EDUARDO LUCAS LEMES JANUARIO</t>
  </si>
  <si>
    <t>GABRIEL DA SILVA MELO</t>
  </si>
  <si>
    <t>GUILHERME COUTINHO DE HOLANDA</t>
  </si>
  <si>
    <t>GUILHERME VALTON FRANCA DE OLIVEIRA</t>
  </si>
  <si>
    <t>GUSTAVO DE OLIVEIRA ARAUJO</t>
  </si>
  <si>
    <t>IGOR CINTRA OLIVEIRA</t>
  </si>
  <si>
    <t>ISABEL MAYUMI YAFUSO</t>
  </si>
  <si>
    <t>JOÃO VITOR MENDES COSTA</t>
  </si>
  <si>
    <t>KAUA DA SILVA SIMONELLI</t>
  </si>
  <si>
    <t>KAYKY DE OLIVEIRA AQUINO</t>
  </si>
  <si>
    <t>KEVIN BRAIAN CUNHA DA SILVA</t>
  </si>
  <si>
    <t>LUCAS MORAES DA SILVA</t>
  </si>
  <si>
    <t>MATHEUS BARBOSA DE SOUSA</t>
  </si>
  <si>
    <t>MIGUEL DE SOUZA ROVERON</t>
  </si>
  <si>
    <t>PAULO RICARDO MONTEIRO DA SILVA</t>
  </si>
  <si>
    <t>PEDRO DA SILVA PINKOVAY</t>
  </si>
  <si>
    <t>PEDRO GABRIEL DE MELO LOPES</t>
  </si>
  <si>
    <t>PEDRO HENRIQUE DOS SANTOS SILVA</t>
  </si>
  <si>
    <t>RAFAEL FERREIRA DE OLIVEIRA</t>
  </si>
  <si>
    <t>ROBSON HENRIQUE MOURA MACHADO</t>
  </si>
  <si>
    <t>ROBSON LUCIANO RODRIGUES DOS SANTOS</t>
  </si>
  <si>
    <t>RUAN SOARES MOTA</t>
  </si>
  <si>
    <t>THIAGO DA SILVA JUSTINO</t>
  </si>
  <si>
    <t>VALDINEI SATUBA ALVES DOS SANTOS</t>
  </si>
  <si>
    <t>VICTOR DA SILVA TEIXEIRA</t>
  </si>
  <si>
    <t>VICTOR DOUGLAS ANTUNES DE BRITO</t>
  </si>
  <si>
    <t>WELYSSON AMORIM DE OLIVEIRA</t>
  </si>
  <si>
    <t>WESLLEY FONSECA DA SILVA</t>
  </si>
  <si>
    <t>YASMIN ARCANJO MARTINS</t>
  </si>
  <si>
    <t>Validação de Dados e Procv</t>
  </si>
  <si>
    <t>MÉDIA DE IDADE</t>
  </si>
  <si>
    <t>FORMAÇÃO</t>
  </si>
  <si>
    <t>MENÇÕES</t>
  </si>
  <si>
    <t>EMPREGADO</t>
  </si>
  <si>
    <t>ATUA NA ÁREA</t>
  </si>
  <si>
    <t>SEXO</t>
  </si>
  <si>
    <t>Painél de informações via Gráficos</t>
  </si>
  <si>
    <t>Importação txt e cont.se</t>
  </si>
  <si>
    <t>SIM</t>
  </si>
  <si>
    <t>N├âO</t>
  </si>
  <si>
    <t>B</t>
  </si>
  <si>
    <t>E.M.</t>
  </si>
  <si>
    <t>M</t>
  </si>
  <si>
    <t>GRUPO B</t>
  </si>
  <si>
    <t>WESLEY SOLEDADE DOS SANTOS</t>
  </si>
  <si>
    <t>MB</t>
  </si>
  <si>
    <t>WESLEY GON├çALVES VIEIRA SANTOS</t>
  </si>
  <si>
    <t>WELLINGTON DE SOUZA</t>
  </si>
  <si>
    <t>THIAGO LEITE MAIA</t>
  </si>
  <si>
    <t>F</t>
  </si>
  <si>
    <t>TAYLA MAIRA BRAGA SOARES</t>
  </si>
  <si>
    <t>I</t>
  </si>
  <si>
    <t>SERGIO GOMES</t>
  </si>
  <si>
    <t>R</t>
  </si>
  <si>
    <t>DOUTORADO</t>
  </si>
  <si>
    <t>SCARLET JHENNIFER CUSTODIA DE ALMEIDA</t>
  </si>
  <si>
    <t>MESTRADO</t>
  </si>
  <si>
    <t>SABRINA JULIANA BRAGA GONZALEZ</t>
  </si>
  <si>
    <t>P├ôS GRADUA├ç├âO</t>
  </si>
  <si>
    <t>RODRIGO ANDRE COSTA GOMES</t>
  </si>
  <si>
    <t>GRADUA├ç├âO</t>
  </si>
  <si>
    <t>PALOMA GOMES SANTOS ALENCAR</t>
  </si>
  <si>
    <t>MIRELI ALENCAR DA SILVA</t>
  </si>
  <si>
    <t>E.F.</t>
  </si>
  <si>
    <t>MAURICIO CASTRO DE OLIVEIRA</t>
  </si>
  <si>
    <t>MARIA SOCORRO SILVA PEREIRA</t>
  </si>
  <si>
    <t>MAGALI DOS SANTOS OLIVEIRA</t>
  </si>
  <si>
    <t>LUCAS SILVA VIEGAS</t>
  </si>
  <si>
    <t>LARISSA VASCONCELLOS SANTOS</t>
  </si>
  <si>
    <t>JULIANA DO CARMO ANASTACIO</t>
  </si>
  <si>
    <t>GRUPO A</t>
  </si>
  <si>
    <t>JOSE LUCAS NEVES ALEXANDRE</t>
  </si>
  <si>
    <t>JOAO FELIPE PEREIRA MACHADO DA SILVA</t>
  </si>
  <si>
    <t>JEFFERSON JESUS SILVA</t>
  </si>
  <si>
    <t>JAMILE SILVA</t>
  </si>
  <si>
    <t>HIGOR MENDES GARCIA</t>
  </si>
  <si>
    <t>GUILHERME GASPAR OLIVEIRA</t>
  </si>
  <si>
    <t>GABRIEL LUIZ DA SILVA LAUDELINO</t>
  </si>
  <si>
    <t>FILIPE SANTOS VIEIRA</t>
  </si>
  <si>
    <t>FELIPPE DOS SANTOS MELO CORREIA</t>
  </si>
  <si>
    <t>EMERSON FELIPPE LACHES</t>
  </si>
  <si>
    <t>EDIVALDO SANTANA CUNHA</t>
  </si>
  <si>
    <t>DOUGLAS FARIAS DA SILVA SANTOS</t>
  </si>
  <si>
    <t>DANILO DA SILVA RODRIGUES</t>
  </si>
  <si>
    <t>DANIEL SILVA OLIVEIRA</t>
  </si>
  <si>
    <t>DANIEL RODRIGUES</t>
  </si>
  <si>
    <t>DANIEL DOS SANTOS</t>
  </si>
  <si>
    <t>CINTIA POPOV DE MOURA</t>
  </si>
  <si>
    <t>CAIO FABRINI SOUZA DA SILVA</t>
  </si>
  <si>
    <t>BRUNA VOLPATO DE OLIVEIRA</t>
  </si>
  <si>
    <t>BARBARA FARIAS DOS SANTOS</t>
  </si>
  <si>
    <t>ARIANA VALENCA DE MELO</t>
  </si>
  <si>
    <t>ANA PAULA SANTOS DA SILVA</t>
  </si>
  <si>
    <t>ATUA NA ├üREA</t>
  </si>
  <si>
    <t>MEN├ç├âO</t>
  </si>
  <si>
    <t>FORMA├ç├âO</t>
  </si>
  <si>
    <t>IDADE</t>
  </si>
  <si>
    <t>GRUPO</t>
  </si>
  <si>
    <t>NOME</t>
  </si>
  <si>
    <t>Rótulos de Linha</t>
  </si>
  <si>
    <t>Soma de Qtde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</si>
</sst>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(&quot;R$ &quot;* #,##0.00_);_(&quot;R$ &quot;* \(#,##0.00\);_(&quot;R$ &quot;* &quot;-&quot;??_);_(@_)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u/>
      <sz val="10"/>
      <color theme="10"/>
      <name val="Arial"/>
      <family val="2"/>
    </font>
    <font>
      <b/>
      <sz val="9"/>
      <color indexed="81"/>
      <name val="Segoe UI"/>
      <family val="2"/>
    </font>
    <font>
      <sz val="9"/>
      <color indexed="81"/>
      <name val="Segoe UI"/>
      <family val="2"/>
    </font>
    <font>
      <b/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F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4" fillId="0" borderId="0" applyNumberFormat="0" applyFill="0" applyBorder="0" applyAlignment="0" applyProtection="0"/>
    <xf numFmtId="0" fontId="5" fillId="0" borderId="0"/>
    <xf numFmtId="0" fontId="6" fillId="0" borderId="0" applyNumberFormat="0" applyFill="0" applyBorder="0" applyAlignment="0" applyProtection="0"/>
    <xf numFmtId="164" fontId="5" fillId="0" borderId="0" applyFont="0" applyFill="0" applyBorder="0" applyAlignment="0" applyProtection="0"/>
  </cellStyleXfs>
  <cellXfs count="64">
    <xf numFmtId="0" fontId="0" fillId="0" borderId="0" xfId="0"/>
    <xf numFmtId="0" fontId="0" fillId="0" borderId="1" xfId="0" applyBorder="1"/>
    <xf numFmtId="0" fontId="0" fillId="4" borderId="1" xfId="0" applyFill="1" applyBorder="1" applyAlignment="1">
      <alignment horizontal="center"/>
    </xf>
    <xf numFmtId="0" fontId="0" fillId="0" borderId="0" xfId="0" applyAlignment="1">
      <alignment horizontal="right"/>
    </xf>
    <xf numFmtId="0" fontId="0" fillId="0" borderId="5" xfId="0" applyBorder="1" applyAlignment="1">
      <alignment horizontal="right"/>
    </xf>
    <xf numFmtId="0" fontId="0" fillId="6" borderId="7" xfId="0" applyFill="1" applyBorder="1"/>
    <xf numFmtId="0" fontId="0" fillId="6" borderId="8" xfId="0" applyFill="1" applyBorder="1"/>
    <xf numFmtId="0" fontId="0" fillId="6" borderId="9" xfId="0" applyFill="1" applyBorder="1"/>
    <xf numFmtId="0" fontId="0" fillId="6" borderId="10" xfId="0" applyFill="1" applyBorder="1"/>
    <xf numFmtId="0" fontId="0" fillId="6" borderId="0" xfId="0" applyFill="1"/>
    <xf numFmtId="0" fontId="0" fillId="6" borderId="11" xfId="0" applyFill="1" applyBorder="1"/>
    <xf numFmtId="0" fontId="0" fillId="6" borderId="5" xfId="0" applyFill="1" applyBorder="1"/>
    <xf numFmtId="0" fontId="0" fillId="6" borderId="12" xfId="0" applyFill="1" applyBorder="1"/>
    <xf numFmtId="0" fontId="0" fillId="6" borderId="6" xfId="0" applyFill="1" applyBorder="1"/>
    <xf numFmtId="0" fontId="0" fillId="6" borderId="0" xfId="0" applyFill="1" applyAlignment="1">
      <alignment horizontal="right"/>
    </xf>
    <xf numFmtId="0" fontId="0" fillId="0" borderId="2" xfId="0" applyBorder="1"/>
    <xf numFmtId="0" fontId="1" fillId="2" borderId="2" xfId="0" applyFont="1" applyFill="1" applyBorder="1"/>
    <xf numFmtId="0" fontId="1" fillId="2" borderId="1" xfId="0" applyFont="1" applyFill="1" applyBorder="1"/>
    <xf numFmtId="0" fontId="0" fillId="5" borderId="1" xfId="0" applyFill="1" applyBorder="1"/>
    <xf numFmtId="0" fontId="1" fillId="0" borderId="1" xfId="0" applyFont="1" applyBorder="1"/>
    <xf numFmtId="0" fontId="0" fillId="0" borderId="14" xfId="0" applyBorder="1"/>
    <xf numFmtId="0" fontId="5" fillId="0" borderId="0" xfId="2"/>
    <xf numFmtId="0" fontId="6" fillId="0" borderId="0" xfId="3"/>
    <xf numFmtId="0" fontId="5" fillId="4" borderId="1" xfId="2" applyFill="1" applyBorder="1"/>
    <xf numFmtId="164" fontId="0" fillId="0" borderId="1" xfId="4" applyFont="1" applyBorder="1"/>
    <xf numFmtId="0" fontId="5" fillId="0" borderId="1" xfId="2" applyBorder="1"/>
    <xf numFmtId="9" fontId="5" fillId="0" borderId="1" xfId="2" applyNumberFormat="1" applyBorder="1"/>
    <xf numFmtId="10" fontId="5" fillId="0" borderId="1" xfId="2" applyNumberFormat="1" applyBorder="1"/>
    <xf numFmtId="164" fontId="0" fillId="0" borderId="0" xfId="4" applyFont="1"/>
    <xf numFmtId="0" fontId="5" fillId="2" borderId="1" xfId="2" applyFill="1" applyBorder="1"/>
    <xf numFmtId="0" fontId="5" fillId="2" borderId="1" xfId="2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3" xfId="0" applyBorder="1"/>
    <xf numFmtId="1" fontId="0" fillId="0" borderId="1" xfId="0" applyNumberFormat="1" applyBorder="1"/>
    <xf numFmtId="0" fontId="0" fillId="7" borderId="1" xfId="0" applyFill="1" applyBorder="1"/>
    <xf numFmtId="0" fontId="0" fillId="2" borderId="1" xfId="0" applyFill="1" applyBorder="1"/>
    <xf numFmtId="0" fontId="0" fillId="7" borderId="1" xfId="0" applyFill="1" applyBorder="1" applyAlignment="1">
      <alignment horizontal="center" vertical="center"/>
    </xf>
    <xf numFmtId="0" fontId="9" fillId="2" borderId="4" xfId="0" applyFont="1" applyFill="1" applyBorder="1"/>
    <xf numFmtId="0" fontId="4" fillId="0" borderId="1" xfId="1" applyBorder="1"/>
    <xf numFmtId="0" fontId="1" fillId="0" borderId="0" xfId="0" applyFont="1" applyAlignment="1">
      <alignment horizontal="right"/>
    </xf>
    <xf numFmtId="44" fontId="5" fillId="0" borderId="1" xfId="2" applyNumberFormat="1" applyBorder="1"/>
    <xf numFmtId="43" fontId="5" fillId="0" borderId="1" xfId="2" applyNumberFormat="1" applyBorder="1"/>
    <xf numFmtId="164" fontId="5" fillId="0" borderId="1" xfId="2" applyNumberFormat="1" applyBorder="1"/>
    <xf numFmtId="0" fontId="5" fillId="2" borderId="2" xfId="2" applyFill="1" applyBorder="1" applyAlignment="1">
      <alignment horizontal="center"/>
    </xf>
    <xf numFmtId="0" fontId="5" fillId="2" borderId="13" xfId="2" applyFill="1" applyBorder="1" applyAlignment="1">
      <alignment horizontal="center"/>
    </xf>
    <xf numFmtId="0" fontId="5" fillId="2" borderId="3" xfId="2" applyFill="1" applyBorder="1" applyAlignment="1">
      <alignment horizontal="center"/>
    </xf>
    <xf numFmtId="0" fontId="5" fillId="0" borderId="1" xfId="2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2" borderId="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5" borderId="2" xfId="0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10" fillId="2" borderId="1" xfId="0" applyFont="1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5">
    <cellStyle name="Hiperlink" xfId="1" builtinId="8"/>
    <cellStyle name="Hiperlink 2" xfId="3" xr:uid="{11965CA6-191E-43DC-80B6-4E3A44CE0D7D}"/>
    <cellStyle name="Moeda 2" xfId="4" xr:uid="{A22F5192-C40A-403F-B55C-E76CE6CA7116}"/>
    <cellStyle name="Normal" xfId="0" builtinId="0"/>
    <cellStyle name="Normal 2" xfId="2" xr:uid="{4DCAD519-8279-4E06-9BAA-9C9A7C448DF3}"/>
  </cellStyles>
  <dxfs count="6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rgb="FFFFFF00"/>
      </font>
    </dxf>
    <dxf>
      <font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5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4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pivotCacheDefinition" Target="pivotCache/pivotCacheDefinition2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pivotCacheDefinition" Target="pivotCache/pivotCacheDefinition6.xml"/><Relationship Id="rId22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[Atividade Final - DS - Andrey Mendes Bonanno.xlsx]Gráficos!Tabela dinâmica1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Gráficos!$B$4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Gráficos!$A$5:$A$7</c:f>
              <c:strCache>
                <c:ptCount val="2"/>
                <c:pt idx="0">
                  <c:v>F</c:v>
                </c:pt>
                <c:pt idx="1">
                  <c:v>M</c:v>
                </c:pt>
              </c:strCache>
            </c:strRef>
          </c:cat>
          <c:val>
            <c:numRef>
              <c:f>Gráficos!$B$5:$B$7</c:f>
              <c:numCache>
                <c:formatCode>General</c:formatCode>
                <c:ptCount val="2"/>
                <c:pt idx="0">
                  <c:v>15</c:v>
                </c:pt>
                <c:pt idx="1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D7-4D4B-9839-C273879680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82466735"/>
        <c:axId val="1882467215"/>
      </c:barChart>
      <c:catAx>
        <c:axId val="1882466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82467215"/>
        <c:crosses val="autoZero"/>
        <c:auto val="1"/>
        <c:lblAlgn val="ctr"/>
        <c:lblOffset val="100"/>
        <c:noMultiLvlLbl val="0"/>
      </c:catAx>
      <c:valAx>
        <c:axId val="1882467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82466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[Atividade Final - DS - Andrey Mendes Bonanno.xlsx]Gráficos!Tabela dinâmica2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Gráficos!$E$4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Gráficos!$D$5:$D$30</c:f>
              <c:strCache>
                <c:ptCount val="25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32</c:v>
                </c:pt>
                <c:pt idx="14">
                  <c:v>33</c:v>
                </c:pt>
                <c:pt idx="15">
                  <c:v>34</c:v>
                </c:pt>
                <c:pt idx="16">
                  <c:v>35</c:v>
                </c:pt>
                <c:pt idx="17">
                  <c:v>36</c:v>
                </c:pt>
                <c:pt idx="18">
                  <c:v>37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43</c:v>
                </c:pt>
                <c:pt idx="23">
                  <c:v>45</c:v>
                </c:pt>
                <c:pt idx="24">
                  <c:v>51</c:v>
                </c:pt>
              </c:strCache>
            </c:strRef>
          </c:cat>
          <c:val>
            <c:numRef>
              <c:f>Gráficos!$E$5:$E$30</c:f>
              <c:numCache>
                <c:formatCode>General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4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81-4342-B852-4717A76E21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230889871"/>
        <c:axId val="1681011263"/>
      </c:barChart>
      <c:catAx>
        <c:axId val="1230889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81011263"/>
        <c:crosses val="autoZero"/>
        <c:auto val="1"/>
        <c:lblAlgn val="ctr"/>
        <c:lblOffset val="100"/>
        <c:noMultiLvlLbl val="0"/>
      </c:catAx>
      <c:valAx>
        <c:axId val="168101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30889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[Atividade Final - DS - Andrey Mendes Bonanno.xlsx]Gráficos!Tabela dinâmica3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Gráficos!$H$4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Gráficos!$G$5:$G$11</c:f>
              <c:strCache>
                <c:ptCount val="6"/>
                <c:pt idx="0">
                  <c:v>DOUTORADO</c:v>
                </c:pt>
                <c:pt idx="1">
                  <c:v>E.F.</c:v>
                </c:pt>
                <c:pt idx="2">
                  <c:v>E.M.</c:v>
                </c:pt>
                <c:pt idx="3">
                  <c:v>GRADUA├ç├âO</c:v>
                </c:pt>
                <c:pt idx="4">
                  <c:v>MESTRADO</c:v>
                </c:pt>
                <c:pt idx="5">
                  <c:v>P├ôS GRADUA├ç├âO</c:v>
                </c:pt>
              </c:strCache>
            </c:strRef>
          </c:cat>
          <c:val>
            <c:numRef>
              <c:f>Gráficos!$H$5:$H$11</c:f>
              <c:numCache>
                <c:formatCode>General</c:formatCode>
                <c:ptCount val="6"/>
                <c:pt idx="0">
                  <c:v>5</c:v>
                </c:pt>
                <c:pt idx="1">
                  <c:v>4</c:v>
                </c:pt>
                <c:pt idx="2">
                  <c:v>12</c:v>
                </c:pt>
                <c:pt idx="3">
                  <c:v>4</c:v>
                </c:pt>
                <c:pt idx="4">
                  <c:v>5</c:v>
                </c:pt>
                <c:pt idx="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9C-4C10-8C91-DC4241E6382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694061199"/>
        <c:axId val="1694062159"/>
      </c:barChart>
      <c:catAx>
        <c:axId val="1694061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94062159"/>
        <c:crosses val="autoZero"/>
        <c:auto val="1"/>
        <c:lblAlgn val="ctr"/>
        <c:lblOffset val="100"/>
        <c:noMultiLvlLbl val="0"/>
      </c:catAx>
      <c:valAx>
        <c:axId val="1694062159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694061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[Atividade Final - DS - Andrey Mendes Bonanno.xlsx]Gráficos!Tabela dinâmica4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diamond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Gráficos!$K$4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Gráficos!$J$5:$J$9</c:f>
              <c:strCache>
                <c:ptCount val="4"/>
                <c:pt idx="0">
                  <c:v>B</c:v>
                </c:pt>
                <c:pt idx="1">
                  <c:v>I</c:v>
                </c:pt>
                <c:pt idx="2">
                  <c:v>MB</c:v>
                </c:pt>
                <c:pt idx="3">
                  <c:v>R</c:v>
                </c:pt>
              </c:strCache>
            </c:strRef>
          </c:cat>
          <c:val>
            <c:numRef>
              <c:f>Gráficos!$K$5:$K$9</c:f>
              <c:numCache>
                <c:formatCode>General</c:formatCode>
                <c:ptCount val="4"/>
                <c:pt idx="0">
                  <c:v>9</c:v>
                </c:pt>
                <c:pt idx="1">
                  <c:v>2</c:v>
                </c:pt>
                <c:pt idx="2">
                  <c:v>23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50-48EF-BA86-AA1A70EAAE8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695752127"/>
        <c:axId val="1695755487"/>
      </c:barChart>
      <c:catAx>
        <c:axId val="1695752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95755487"/>
        <c:crosses val="autoZero"/>
        <c:auto val="1"/>
        <c:lblAlgn val="ctr"/>
        <c:lblOffset val="100"/>
        <c:noMultiLvlLbl val="0"/>
      </c:catAx>
      <c:valAx>
        <c:axId val="169575548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695752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[Atividade Final - DS - Andrey Mendes Bonanno.xlsx]Gráficos!Tabela dinâmica5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circle"/>
          <c:size val="6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Gráficos!$N$4</c:f>
              <c:strCache>
                <c:ptCount val="1"/>
                <c:pt idx="0">
                  <c:v>Total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strRef>
              <c:f>Gráficos!$M$5:$M$7</c:f>
              <c:strCache>
                <c:ptCount val="2"/>
                <c:pt idx="0">
                  <c:v>N├âO</c:v>
                </c:pt>
                <c:pt idx="1">
                  <c:v>SIM</c:v>
                </c:pt>
              </c:strCache>
            </c:strRef>
          </c:cat>
          <c:val>
            <c:numRef>
              <c:f>Gráficos!$N$5:$N$7</c:f>
              <c:numCache>
                <c:formatCode>General</c:formatCode>
                <c:ptCount val="2"/>
                <c:pt idx="0">
                  <c:v>9</c:v>
                </c:pt>
                <c:pt idx="1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3F-4F1C-9551-CE8DEA9901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1236274383"/>
        <c:axId val="1236272943"/>
      </c:barChart>
      <c:catAx>
        <c:axId val="1236274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36272943"/>
        <c:crosses val="autoZero"/>
        <c:auto val="1"/>
        <c:lblAlgn val="ctr"/>
        <c:lblOffset val="100"/>
        <c:noMultiLvlLbl val="0"/>
      </c:catAx>
      <c:valAx>
        <c:axId val="12362729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36274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[Atividade Final - DS - Andrey Mendes Bonanno.xlsx]Gráficos!Tabela dinâmica6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circle"/>
          <c:size val="6"/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Gráficos!$Q$4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  <a:ln w="25400" cap="flat" cmpd="sng" algn="ctr">
              <a:solidFill>
                <a:schemeClr val="accent1"/>
              </a:solidFill>
              <a:miter lim="800000"/>
            </a:ln>
            <a:effectLst/>
          </c:spPr>
          <c:invertIfNegative val="0"/>
          <c:cat>
            <c:strRef>
              <c:f>Gráficos!$P$5:$P$7</c:f>
              <c:strCache>
                <c:ptCount val="2"/>
                <c:pt idx="0">
                  <c:v>N├âO</c:v>
                </c:pt>
                <c:pt idx="1">
                  <c:v>SIM</c:v>
                </c:pt>
              </c:strCache>
            </c:strRef>
          </c:cat>
          <c:val>
            <c:numRef>
              <c:f>Gráficos!$Q$5:$Q$7</c:f>
              <c:numCache>
                <c:formatCode>General</c:formatCode>
                <c:ptCount val="2"/>
                <c:pt idx="0">
                  <c:v>10</c:v>
                </c:pt>
                <c:pt idx="1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32-414B-9B82-9F1143A942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35"/>
        <c:axId val="1883941615"/>
        <c:axId val="1883939695"/>
      </c:barChart>
      <c:catAx>
        <c:axId val="1883941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83939695"/>
        <c:crosses val="autoZero"/>
        <c:auto val="1"/>
        <c:lblAlgn val="ctr"/>
        <c:lblOffset val="100"/>
        <c:noMultiLvlLbl val="0"/>
      </c:catAx>
      <c:valAx>
        <c:axId val="18839396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83941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1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35000"/>
          <a:lumOff val="6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/>
    <cs:fontRef idx="minor">
      <a:schemeClr val="dk1"/>
    </cs:fontRef>
    <cs:spPr>
      <a:noFill/>
      <a:ln w="25400" cap="flat" cmpd="sng" algn="ctr">
        <a:solidFill>
          <a:schemeClr val="phClr"/>
        </a:solidFill>
        <a:miter lim="800000"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flat" cmpd="sng" algn="ctr">
        <a:solidFill>
          <a:schemeClr val="phClr"/>
        </a:solidFill>
        <a:miter lim="800000"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1"/>
    <cs:effectRef idx="0"/>
    <cs:fontRef idx="minor">
      <a:schemeClr val="tx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7" Type="http://schemas.openxmlformats.org/officeDocument/2006/relationships/chart" Target="../charts/chart6.xml"/><Relationship Id="rId2" Type="http://schemas.openxmlformats.org/officeDocument/2006/relationships/chart" Target="../charts/chart1.xml"/><Relationship Id="rId1" Type="http://schemas.openxmlformats.org/officeDocument/2006/relationships/hyperlink" Target="#Menu!A1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142876</xdr:colOff>
      <xdr:row>0</xdr:row>
      <xdr:rowOff>38100</xdr:rowOff>
    </xdr:from>
    <xdr:to>
      <xdr:col>8</xdr:col>
      <xdr:colOff>1</xdr:colOff>
      <xdr:row>1</xdr:row>
      <xdr:rowOff>9525</xdr:rowOff>
    </xdr:to>
    <xdr:sp macro="" textlink="">
      <xdr:nvSpPr>
        <xdr:cNvPr id="2" name="Seta para a esquerda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40265F3-614A-467E-8BD2-3DBB4731CC26}"/>
            </a:ext>
          </a:extLst>
        </xdr:cNvPr>
        <xdr:cNvSpPr/>
      </xdr:nvSpPr>
      <xdr:spPr>
        <a:xfrm>
          <a:off x="6086476" y="38100"/>
          <a:ext cx="666750" cy="161925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276225</xdr:colOff>
      <xdr:row>2</xdr:row>
      <xdr:rowOff>43962</xdr:rowOff>
    </xdr:from>
    <xdr:to>
      <xdr:col>7</xdr:col>
      <xdr:colOff>171450</xdr:colOff>
      <xdr:row>7</xdr:row>
      <xdr:rowOff>95250</xdr:rowOff>
    </xdr:to>
    <xdr:sp macro="" textlink="">
      <xdr:nvSpPr>
        <xdr:cNvPr id="2" name="Texto explicativo retangular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3558687" y="424962"/>
          <a:ext cx="2935898" cy="1018442"/>
        </a:xfrm>
        <a:prstGeom prst="wedgeRectCallout">
          <a:avLst>
            <a:gd name="adj1" fmla="val -57981"/>
            <a:gd name="adj2" fmla="val 67436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400"/>
            <a:t>Notas de 0 a 5 devem ficar </a:t>
          </a:r>
          <a:r>
            <a:rPr lang="pt-BR" sz="1400">
              <a:solidFill>
                <a:srgbClr val="FF0000"/>
              </a:solidFill>
            </a:rPr>
            <a:t>vermelhas</a:t>
          </a:r>
          <a:r>
            <a:rPr lang="pt-BR" sz="1400"/>
            <a:t>.</a:t>
          </a:r>
        </a:p>
        <a:p>
          <a:pPr algn="l"/>
          <a:r>
            <a:rPr lang="pt-BR" sz="1400"/>
            <a:t>de 5.1 a 7 devem ficar </a:t>
          </a:r>
          <a:r>
            <a:rPr lang="pt-BR" sz="1400">
              <a:solidFill>
                <a:srgbClr val="FFFF00"/>
              </a:solidFill>
            </a:rPr>
            <a:t>amarelas</a:t>
          </a:r>
          <a:r>
            <a:rPr lang="pt-BR" sz="1400"/>
            <a:t>.</a:t>
          </a:r>
        </a:p>
        <a:p>
          <a:pPr algn="l"/>
          <a:r>
            <a:rPr lang="pt-BR" sz="1400"/>
            <a:t>7.1 a 10 devem ficar </a:t>
          </a:r>
          <a:r>
            <a:rPr lang="pt-BR" sz="1400" b="1">
              <a:solidFill>
                <a:srgbClr val="92D050"/>
              </a:solidFill>
            </a:rPr>
            <a:t>verdes</a:t>
          </a:r>
        </a:p>
      </xdr:txBody>
    </xdr:sp>
    <xdr:clientData/>
  </xdr:twoCellAnchor>
  <xdr:twoCellAnchor>
    <xdr:from>
      <xdr:col>2</xdr:col>
      <xdr:colOff>276224</xdr:colOff>
      <xdr:row>8</xdr:row>
      <xdr:rowOff>95250</xdr:rowOff>
    </xdr:from>
    <xdr:to>
      <xdr:col>7</xdr:col>
      <xdr:colOff>476250</xdr:colOff>
      <xdr:row>13</xdr:row>
      <xdr:rowOff>114300</xdr:rowOff>
    </xdr:to>
    <xdr:sp macro="" textlink="">
      <xdr:nvSpPr>
        <xdr:cNvPr id="3" name="Texto explicativo retangular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3552824" y="1638300"/>
          <a:ext cx="3248026" cy="971550"/>
        </a:xfrm>
        <a:prstGeom prst="wedgeRectCallout">
          <a:avLst>
            <a:gd name="adj1" fmla="val -57386"/>
            <a:gd name="adj2" fmla="val 6755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400"/>
            <a:t>Em "Total", deverá conter a média do total das notas do item avaliado, porém, ao ínvés de ajustar a fonte da letra, deve-se pintar a célula,</a:t>
          </a:r>
          <a:r>
            <a:rPr lang="pt-BR" sz="1400" baseline="0"/>
            <a:t> conforme classificação.</a:t>
          </a:r>
          <a:endParaRPr lang="pt-BR" sz="1400"/>
        </a:p>
      </xdr:txBody>
    </xdr:sp>
    <xdr:clientData/>
  </xdr:twoCellAnchor>
  <xdr:twoCellAnchor>
    <xdr:from>
      <xdr:col>2</xdr:col>
      <xdr:colOff>295274</xdr:colOff>
      <xdr:row>15</xdr:row>
      <xdr:rowOff>142874</xdr:rowOff>
    </xdr:from>
    <xdr:to>
      <xdr:col>7</xdr:col>
      <xdr:colOff>485775</xdr:colOff>
      <xdr:row>20</xdr:row>
      <xdr:rowOff>190499</xdr:rowOff>
    </xdr:to>
    <xdr:sp macro="" textlink="">
      <xdr:nvSpPr>
        <xdr:cNvPr id="4" name="Texto explicativo retangular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>
          <a:off x="3571874" y="3019424"/>
          <a:ext cx="3238501" cy="1000125"/>
        </a:xfrm>
        <a:prstGeom prst="wedgeRectCallout">
          <a:avLst>
            <a:gd name="adj1" fmla="val -58272"/>
            <a:gd name="adj2" fmla="val 6504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400"/>
            <a:t>Em "Total Geral", deverá conter a média do total das notas dos itens avaliados e também deverá respeitar</a:t>
          </a:r>
          <a:r>
            <a:rPr lang="pt-BR" sz="1400" baseline="0"/>
            <a:t> a "Validação Condicional", pintando a célula</a:t>
          </a:r>
          <a:endParaRPr lang="pt-BR" sz="1400"/>
        </a:p>
      </xdr:txBody>
    </xdr:sp>
    <xdr:clientData/>
  </xdr:twoCellAnchor>
  <xdr:twoCellAnchor>
    <xdr:from>
      <xdr:col>3</xdr:col>
      <xdr:colOff>666750</xdr:colOff>
      <xdr:row>0</xdr:row>
      <xdr:rowOff>38100</xdr:rowOff>
    </xdr:from>
    <xdr:to>
      <xdr:col>3</xdr:col>
      <xdr:colOff>1133475</xdr:colOff>
      <xdr:row>0</xdr:row>
      <xdr:rowOff>161925</xdr:rowOff>
    </xdr:to>
    <xdr:sp macro="" textlink="">
      <xdr:nvSpPr>
        <xdr:cNvPr id="5" name="Seta para a esquerda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/>
      </xdr:nvSpPr>
      <xdr:spPr>
        <a:xfrm>
          <a:off x="2495550" y="38100"/>
          <a:ext cx="466725" cy="123825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0</xdr:colOff>
      <xdr:row>0</xdr:row>
      <xdr:rowOff>0</xdr:rowOff>
    </xdr:from>
    <xdr:to>
      <xdr:col>3</xdr:col>
      <xdr:colOff>466725</xdr:colOff>
      <xdr:row>0</xdr:row>
      <xdr:rowOff>123825</xdr:rowOff>
    </xdr:to>
    <xdr:sp macro="" textlink="">
      <xdr:nvSpPr>
        <xdr:cNvPr id="6" name="Seta para a esquerda 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>
          <a:off x="3886200" y="0"/>
          <a:ext cx="466725" cy="123825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2</xdr:col>
      <xdr:colOff>466725</xdr:colOff>
      <xdr:row>0</xdr:row>
      <xdr:rowOff>123825</xdr:rowOff>
    </xdr:to>
    <xdr:sp macro="" textlink="">
      <xdr:nvSpPr>
        <xdr:cNvPr id="2" name="Seta para a esquerda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285750" y="0"/>
          <a:ext cx="466725" cy="123825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238124</xdr:colOff>
      <xdr:row>15</xdr:row>
      <xdr:rowOff>142875</xdr:rowOff>
    </xdr:from>
    <xdr:to>
      <xdr:col>6</xdr:col>
      <xdr:colOff>457199</xdr:colOff>
      <xdr:row>21</xdr:row>
      <xdr:rowOff>76200</xdr:rowOff>
    </xdr:to>
    <xdr:sp macro="" textlink="">
      <xdr:nvSpPr>
        <xdr:cNvPr id="3" name="Balão de Fala: Retângulo 2">
          <a:extLst>
            <a:ext uri="{FF2B5EF4-FFF2-40B4-BE49-F238E27FC236}">
              <a16:creationId xmlns:a16="http://schemas.microsoft.com/office/drawing/2014/main" id="{D27BBE87-7836-0DB9-B749-81E174F7A9E8}"/>
            </a:ext>
          </a:extLst>
        </xdr:cNvPr>
        <xdr:cNvSpPr/>
      </xdr:nvSpPr>
      <xdr:spPr>
        <a:xfrm>
          <a:off x="1133474" y="2790825"/>
          <a:ext cx="3590925" cy="1076325"/>
        </a:xfrm>
        <a:prstGeom prst="wedgeRectCallout">
          <a:avLst>
            <a:gd name="adj1" fmla="val 11681"/>
            <a:gd name="adj2" fmla="val -132916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Todos</a:t>
          </a:r>
          <a:r>
            <a:rPr lang="pt-BR" sz="1100" baseline="0"/>
            <a:t> os dados deverão ser buscados da planilha Listas.</a:t>
          </a:r>
        </a:p>
        <a:p>
          <a:pPr algn="l"/>
          <a:r>
            <a:rPr lang="pt-BR" sz="1100" baseline="0"/>
            <a:t>* RA, Sexo, Cidade, Escolaridade, Curso e Período através da funcionalidade (Validação de dados - Lista)</a:t>
          </a:r>
        </a:p>
        <a:p>
          <a:pPr algn="l"/>
          <a:r>
            <a:rPr lang="pt-BR" sz="1100" baseline="0"/>
            <a:t>* Nome deverá buscar o nome correto do aluno via Procv na coluna RA associada a tabela Listas</a:t>
          </a:r>
          <a:endParaRPr lang="pt-BR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7</xdr:col>
      <xdr:colOff>466725</xdr:colOff>
      <xdr:row>0</xdr:row>
      <xdr:rowOff>123825</xdr:rowOff>
    </xdr:to>
    <xdr:sp macro="" textlink="">
      <xdr:nvSpPr>
        <xdr:cNvPr id="2" name="Seta para a esquerda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/>
      </xdr:nvSpPr>
      <xdr:spPr>
        <a:xfrm>
          <a:off x="6102804" y="0"/>
          <a:ext cx="466725" cy="123825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361950</xdr:colOff>
      <xdr:row>0</xdr:row>
      <xdr:rowOff>0</xdr:rowOff>
    </xdr:from>
    <xdr:to>
      <xdr:col>14</xdr:col>
      <xdr:colOff>219075</xdr:colOff>
      <xdr:row>0</xdr:row>
      <xdr:rowOff>123825</xdr:rowOff>
    </xdr:to>
    <xdr:sp macro="" textlink="">
      <xdr:nvSpPr>
        <xdr:cNvPr id="2" name="Seta para a esquerda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E126BCB-4481-4A7A-B53B-72339E7E45C1}"/>
            </a:ext>
          </a:extLst>
        </xdr:cNvPr>
        <xdr:cNvSpPr/>
      </xdr:nvSpPr>
      <xdr:spPr>
        <a:xfrm>
          <a:off x="11944350" y="0"/>
          <a:ext cx="466725" cy="123825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12</xdr:col>
      <xdr:colOff>466725</xdr:colOff>
      <xdr:row>1</xdr:row>
      <xdr:rowOff>180976</xdr:rowOff>
    </xdr:from>
    <xdr:to>
      <xdr:col>17</xdr:col>
      <xdr:colOff>485775</xdr:colOff>
      <xdr:row>6</xdr:row>
      <xdr:rowOff>66676</xdr:rowOff>
    </xdr:to>
    <xdr:sp macro="" textlink="">
      <xdr:nvSpPr>
        <xdr:cNvPr id="3" name="Balão de Fala: Retângulo 2">
          <a:extLst>
            <a:ext uri="{FF2B5EF4-FFF2-40B4-BE49-F238E27FC236}">
              <a16:creationId xmlns:a16="http://schemas.microsoft.com/office/drawing/2014/main" id="{374CB462-D1A1-149D-5EDE-C8C2BE013C6D}"/>
            </a:ext>
          </a:extLst>
        </xdr:cNvPr>
        <xdr:cNvSpPr/>
      </xdr:nvSpPr>
      <xdr:spPr>
        <a:xfrm>
          <a:off x="7229475" y="371476"/>
          <a:ext cx="3067050" cy="838200"/>
        </a:xfrm>
        <a:prstGeom prst="wedgeRectCallout">
          <a:avLst>
            <a:gd name="adj1" fmla="val -58721"/>
            <a:gd name="adj2" fmla="val -5568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1º Importe o arquivo "alunos.txt", onde o Excel irá gerar uma nova planilha chamada "alunos".  Após</a:t>
          </a:r>
          <a:r>
            <a:rPr lang="pt-BR" sz="1100" baseline="0"/>
            <a:t> importada, esta planilha deverá estar com a 1ª linha congelada e com Filtros ativos.</a:t>
          </a:r>
          <a:endParaRPr lang="pt-BR" sz="1100"/>
        </a:p>
      </xdr:txBody>
    </xdr:sp>
    <xdr:clientData/>
  </xdr:twoCellAnchor>
  <xdr:twoCellAnchor>
    <xdr:from>
      <xdr:col>12</xdr:col>
      <xdr:colOff>466725</xdr:colOff>
      <xdr:row>7</xdr:row>
      <xdr:rowOff>0</xdr:rowOff>
    </xdr:from>
    <xdr:to>
      <xdr:col>17</xdr:col>
      <xdr:colOff>495300</xdr:colOff>
      <xdr:row>18</xdr:row>
      <xdr:rowOff>66675</xdr:rowOff>
    </xdr:to>
    <xdr:sp macro="" textlink="">
      <xdr:nvSpPr>
        <xdr:cNvPr id="4" name="Balão de Fala: Retângulo 3">
          <a:extLst>
            <a:ext uri="{FF2B5EF4-FFF2-40B4-BE49-F238E27FC236}">
              <a16:creationId xmlns:a16="http://schemas.microsoft.com/office/drawing/2014/main" id="{C29B6E1A-C4BD-4137-882A-671294C1D99C}"/>
            </a:ext>
          </a:extLst>
        </xdr:cNvPr>
        <xdr:cNvSpPr/>
      </xdr:nvSpPr>
      <xdr:spPr>
        <a:xfrm>
          <a:off x="7229475" y="1333500"/>
          <a:ext cx="3076575" cy="2162175"/>
        </a:xfrm>
        <a:prstGeom prst="wedgeRectCallout">
          <a:avLst>
            <a:gd name="adj1" fmla="val -73155"/>
            <a:gd name="adj2" fmla="val -7054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Após os dados importados, crie mecanismos</a:t>
          </a:r>
          <a:r>
            <a:rPr lang="pt-BR" sz="1100" baseline="0"/>
            <a:t> para buscar as informações da nova planilha "alunos" para alimentar a quantidade de cada coluna. Exemplo: Em Sexo, deverá conter as opções F ou M, conforme dados, e na seuencia, informar a quantidade de alunos de cada sexo.  Esta mesma lógica deverá ser repetida para todos os demais itens.</a:t>
          </a:r>
        </a:p>
        <a:p>
          <a:pPr algn="l"/>
          <a:endParaRPr lang="pt-BR" sz="1100" baseline="0"/>
        </a:p>
        <a:p>
          <a:pPr algn="l"/>
          <a:r>
            <a:rPr lang="pt-BR" sz="1100" baseline="0"/>
            <a:t>Comandos a serem utilizados:</a:t>
          </a:r>
        </a:p>
        <a:p>
          <a:pPr algn="l"/>
          <a:r>
            <a:rPr lang="pt-BR" sz="1100" baseline="0"/>
            <a:t>* Dados - Remover duplicadas</a:t>
          </a:r>
        </a:p>
        <a:p>
          <a:pPr algn="l"/>
          <a:r>
            <a:rPr lang="pt-BR" sz="1100"/>
            <a:t>* Funções - Cont.se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257175</xdr:colOff>
      <xdr:row>0</xdr:row>
      <xdr:rowOff>47625</xdr:rowOff>
    </xdr:from>
    <xdr:to>
      <xdr:col>17</xdr:col>
      <xdr:colOff>114300</xdr:colOff>
      <xdr:row>0</xdr:row>
      <xdr:rowOff>171450</xdr:rowOff>
    </xdr:to>
    <xdr:sp macro="" textlink="">
      <xdr:nvSpPr>
        <xdr:cNvPr id="2" name="Seta para a esquerda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11687175" y="47625"/>
          <a:ext cx="466725" cy="123825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11</xdr:col>
      <xdr:colOff>173353</xdr:colOff>
      <xdr:row>26</xdr:row>
      <xdr:rowOff>169546</xdr:rowOff>
    </xdr:from>
    <xdr:to>
      <xdr:col>16</xdr:col>
      <xdr:colOff>344804</xdr:colOff>
      <xdr:row>30</xdr:row>
      <xdr:rowOff>169546</xdr:rowOff>
    </xdr:to>
    <xdr:sp macro="" textlink="">
      <xdr:nvSpPr>
        <xdr:cNvPr id="3" name="Balão de Fala: Retângulo 2">
          <a:extLst>
            <a:ext uri="{FF2B5EF4-FFF2-40B4-BE49-F238E27FC236}">
              <a16:creationId xmlns:a16="http://schemas.microsoft.com/office/drawing/2014/main" id="{5C44AF33-2DC7-8702-B2AF-67A3DDD86F7F}"/>
            </a:ext>
          </a:extLst>
        </xdr:cNvPr>
        <xdr:cNvSpPr/>
      </xdr:nvSpPr>
      <xdr:spPr>
        <a:xfrm>
          <a:off x="10407013" y="4970146"/>
          <a:ext cx="4636771" cy="731520"/>
        </a:xfrm>
        <a:prstGeom prst="wedgeRectCallout">
          <a:avLst>
            <a:gd name="adj1" fmla="val -71602"/>
            <a:gd name="adj2" fmla="val -298023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200"/>
            <a:t>Elabore um gráfico para cada item para demonstrar os dados extraídos da tabela alunos, trabalhados na planilha "Importação txt e cont.se"</a:t>
          </a:r>
        </a:p>
        <a:p>
          <a:pPr algn="l"/>
          <a:endParaRPr lang="pt-BR" sz="1200"/>
        </a:p>
      </xdr:txBody>
    </xdr:sp>
    <xdr:clientData/>
  </xdr:twoCellAnchor>
  <xdr:twoCellAnchor>
    <xdr:from>
      <xdr:col>0</xdr:col>
      <xdr:colOff>22860</xdr:colOff>
      <xdr:row>7</xdr:row>
      <xdr:rowOff>11430</xdr:rowOff>
    </xdr:from>
    <xdr:to>
      <xdr:col>2</xdr:col>
      <xdr:colOff>15240</xdr:colOff>
      <xdr:row>22</xdr:row>
      <xdr:rowOff>11430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15E05A29-9C14-44BF-297D-27119FAFDA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209550</xdr:colOff>
      <xdr:row>4</xdr:row>
      <xdr:rowOff>87630</xdr:rowOff>
    </xdr:from>
    <xdr:to>
      <xdr:col>5</xdr:col>
      <xdr:colOff>480060</xdr:colOff>
      <xdr:row>19</xdr:row>
      <xdr:rowOff>87630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2ADE4DDE-AE7B-7CB1-881F-029A4BD633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3810</xdr:colOff>
      <xdr:row>11</xdr:row>
      <xdr:rowOff>19050</xdr:rowOff>
    </xdr:from>
    <xdr:to>
      <xdr:col>8</xdr:col>
      <xdr:colOff>15240</xdr:colOff>
      <xdr:row>26</xdr:row>
      <xdr:rowOff>19050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D1B0E365-801D-E629-8F03-67228012C5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598170</xdr:colOff>
      <xdr:row>9</xdr:row>
      <xdr:rowOff>57150</xdr:rowOff>
    </xdr:from>
    <xdr:to>
      <xdr:col>11</xdr:col>
      <xdr:colOff>30480</xdr:colOff>
      <xdr:row>24</xdr:row>
      <xdr:rowOff>57150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8D2E7A4F-2CFB-9030-2D97-56DB5B9DA2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598170</xdr:colOff>
      <xdr:row>7</xdr:row>
      <xdr:rowOff>19050</xdr:rowOff>
    </xdr:from>
    <xdr:to>
      <xdr:col>14</xdr:col>
      <xdr:colOff>22860</xdr:colOff>
      <xdr:row>22</xdr:row>
      <xdr:rowOff>19050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5C4214A3-B40C-878F-21AF-AC1CF5BCF1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605790</xdr:colOff>
      <xdr:row>7</xdr:row>
      <xdr:rowOff>19050</xdr:rowOff>
    </xdr:from>
    <xdr:to>
      <xdr:col>17</xdr:col>
      <xdr:colOff>15240</xdr:colOff>
      <xdr:row>22</xdr:row>
      <xdr:rowOff>19050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2B7EEEC1-C461-C762-1140-3286DE6258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intaema" refreshedDate="45096.153118634262" createdVersion="8" refreshedVersion="8" minRefreshableVersion="3" recordCount="2" xr:uid="{F00C601F-AACC-4202-9E01-7DD19A6A9405}">
  <cacheSource type="worksheet">
    <worksheetSource ref="A1:B3" sheet="Importação txt e cont.se"/>
  </cacheSource>
  <cacheFields count="2">
    <cacheField name="SEXO" numFmtId="0">
      <sharedItems count="2">
        <s v="F"/>
        <s v="M"/>
      </sharedItems>
    </cacheField>
    <cacheField name="Qtde" numFmtId="0">
      <sharedItems containsSemiMixedTypes="0" containsString="0" containsNumber="1" containsInteger="1" minValue="15" maxValue="2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intaema" refreshedDate="45096.154519444448" createdVersion="8" refreshedVersion="8" minRefreshableVersion="3" recordCount="25" xr:uid="{C61345A8-5EDF-4A8B-B4C8-9BC75C4DDABC}">
  <cacheSource type="worksheet">
    <worksheetSource ref="C1:D26" sheet="Importação txt e cont.se"/>
  </cacheSource>
  <cacheFields count="2">
    <cacheField name="MÉDIA DE IDADE" numFmtId="0">
      <sharedItems containsSemiMixedTypes="0" containsString="0" containsNumber="1" containsInteger="1" minValue="18" maxValue="51" count="25">
        <n v="18"/>
        <n v="19"/>
        <n v="20"/>
        <n v="21"/>
        <n v="22"/>
        <n v="23"/>
        <n v="24"/>
        <n v="25"/>
        <n v="26"/>
        <n v="27"/>
        <n v="28"/>
        <n v="29"/>
        <n v="30"/>
        <n v="32"/>
        <n v="33"/>
        <n v="34"/>
        <n v="35"/>
        <n v="36"/>
        <n v="37"/>
        <n v="38"/>
        <n v="40"/>
        <n v="42"/>
        <n v="43"/>
        <n v="45"/>
        <n v="51"/>
      </sharedItems>
    </cacheField>
    <cacheField name="Qtde" numFmtId="0">
      <sharedItems containsSemiMixedTypes="0" containsString="0" containsNumber="1" containsInteger="1" minValue="0" maxValue="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intaema" refreshedDate="45096.158748032409" createdVersion="8" refreshedVersion="8" minRefreshableVersion="3" recordCount="6" xr:uid="{237CA414-FC0A-4239-B33A-0484CAD7A612}">
  <cacheSource type="worksheet">
    <worksheetSource ref="E1:F7" sheet="Importação txt e cont.se"/>
  </cacheSource>
  <cacheFields count="2">
    <cacheField name="FORMAÇÃO" numFmtId="0">
      <sharedItems count="6">
        <s v="E.F."/>
        <s v="E.M."/>
        <s v="GRADUA├ç├âO"/>
        <s v="P├ôS GRADUA├ç├âO"/>
        <s v="MESTRADO"/>
        <s v="DOUTORADO"/>
      </sharedItems>
    </cacheField>
    <cacheField name="Qtde" numFmtId="0">
      <sharedItems containsSemiMixedTypes="0" containsString="0" containsNumber="1" containsInteger="1" minValue="4" maxValue="1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intaema" refreshedDate="45096.159562384259" createdVersion="8" refreshedVersion="8" minRefreshableVersion="3" recordCount="4" xr:uid="{322B0F92-67D2-46E8-A978-E83E741517F9}">
  <cacheSource type="worksheet">
    <worksheetSource ref="G1:H5" sheet="Importação txt e cont.se"/>
  </cacheSource>
  <cacheFields count="2">
    <cacheField name="MENÇÕES" numFmtId="0">
      <sharedItems count="4">
        <s v="B"/>
        <s v="R"/>
        <s v="I"/>
        <s v="MB"/>
      </sharedItems>
    </cacheField>
    <cacheField name="Qtde" numFmtId="0">
      <sharedItems containsSemiMixedTypes="0" containsString="0" containsNumber="1" containsInteger="1" minValue="2" maxValue="2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intaema" refreshedDate="45096.160511574075" createdVersion="8" refreshedVersion="8" minRefreshableVersion="3" recordCount="2" xr:uid="{32FA2765-6358-4733-94CB-5583C539E8DA}">
  <cacheSource type="worksheet">
    <worksheetSource ref="I1:J3" sheet="Importação txt e cont.se"/>
  </cacheSource>
  <cacheFields count="2">
    <cacheField name="EMPREGADO" numFmtId="0">
      <sharedItems count="2">
        <s v="SIM"/>
        <s v="N├âO"/>
      </sharedItems>
    </cacheField>
    <cacheField name="Qtde" numFmtId="0">
      <sharedItems containsSemiMixedTypes="0" containsString="0" containsNumber="1" containsInteger="1" minValue="9" maxValue="3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intaema" refreshedDate="45096.161455208334" createdVersion="8" refreshedVersion="8" minRefreshableVersion="3" recordCount="2" xr:uid="{439D34D9-AD74-4E51-B02A-30D14F8E8709}">
  <cacheSource type="worksheet">
    <worksheetSource ref="K1:L3" sheet="Importação txt e cont.se"/>
  </cacheSource>
  <cacheFields count="2">
    <cacheField name="ATUA NA ÁREA" numFmtId="0">
      <sharedItems count="2">
        <s v="SIM"/>
        <s v="N├âO"/>
      </sharedItems>
    </cacheField>
    <cacheField name="Qtde" numFmtId="0">
      <sharedItems containsSemiMixedTypes="0" containsString="0" containsNumber="1" containsInteger="1" minValue="10" maxValue="2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">
  <r>
    <x v="0"/>
    <n v="15"/>
  </r>
  <r>
    <x v="1"/>
    <n v="2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">
  <r>
    <x v="0"/>
    <n v="1"/>
  </r>
  <r>
    <x v="1"/>
    <n v="1"/>
  </r>
  <r>
    <x v="2"/>
    <n v="0"/>
  </r>
  <r>
    <x v="3"/>
    <n v="2"/>
  </r>
  <r>
    <x v="4"/>
    <n v="2"/>
  </r>
  <r>
    <x v="5"/>
    <n v="1"/>
  </r>
  <r>
    <x v="6"/>
    <n v="1"/>
  </r>
  <r>
    <x v="7"/>
    <n v="1"/>
  </r>
  <r>
    <x v="8"/>
    <n v="1"/>
  </r>
  <r>
    <x v="9"/>
    <n v="1"/>
  </r>
  <r>
    <x v="10"/>
    <n v="1"/>
  </r>
  <r>
    <x v="11"/>
    <n v="1"/>
  </r>
  <r>
    <x v="12"/>
    <n v="4"/>
  </r>
  <r>
    <x v="13"/>
    <n v="2"/>
  </r>
  <r>
    <x v="14"/>
    <n v="1"/>
  </r>
  <r>
    <x v="15"/>
    <n v="1"/>
  </r>
  <r>
    <x v="16"/>
    <n v="4"/>
  </r>
  <r>
    <x v="17"/>
    <n v="1"/>
  </r>
  <r>
    <x v="18"/>
    <n v="1"/>
  </r>
  <r>
    <x v="19"/>
    <n v="1"/>
  </r>
  <r>
    <x v="20"/>
    <n v="1"/>
  </r>
  <r>
    <x v="21"/>
    <n v="2"/>
  </r>
  <r>
    <x v="22"/>
    <n v="1"/>
  </r>
  <r>
    <x v="23"/>
    <n v="1"/>
  </r>
  <r>
    <x v="24"/>
    <n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x v="0"/>
    <n v="4"/>
  </r>
  <r>
    <x v="1"/>
    <n v="12"/>
  </r>
  <r>
    <x v="2"/>
    <n v="4"/>
  </r>
  <r>
    <x v="3"/>
    <n v="9"/>
  </r>
  <r>
    <x v="4"/>
    <n v="5"/>
  </r>
  <r>
    <x v="5"/>
    <n v="5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x v="0"/>
    <n v="9"/>
  </r>
  <r>
    <x v="1"/>
    <n v="4"/>
  </r>
  <r>
    <x v="2"/>
    <n v="2"/>
  </r>
  <r>
    <x v="3"/>
    <n v="23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">
  <r>
    <x v="0"/>
    <n v="30"/>
  </r>
  <r>
    <x v="1"/>
    <n v="9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">
  <r>
    <x v="0"/>
    <n v="29"/>
  </r>
  <r>
    <x v="1"/>
    <n v="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AAE20D-0BE0-4359-8C7C-951998E0706A}" name="Tabela dinâmica6" cacheId="1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P4:Q7" firstHeaderRow="1" firstDataRow="1" firstDataCol="1"/>
  <pivotFields count="2">
    <pivotField axis="axisRow" showAll="0">
      <items count="3">
        <item x="1"/>
        <item x="0"/>
        <item t="default"/>
      </items>
    </pivotField>
    <pivotField dataField="1" showAl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Soma de Qtde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1059C6-EBEB-4512-9E80-8F7A328F77A7}" name="Tabela dinâmica5" cacheId="1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M4:N7" firstHeaderRow="1" firstDataRow="1" firstDataCol="1"/>
  <pivotFields count="2">
    <pivotField axis="axisRow" showAll="0">
      <items count="3">
        <item x="1"/>
        <item x="0"/>
        <item t="default"/>
      </items>
    </pivotField>
    <pivotField dataField="1" showAl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Soma de Qtde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690AD2-D365-4EC4-8B7D-419F8AC82089}" name="Tabela dinâmica4" cacheId="1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J4:K9" firstHeaderRow="1" firstDataRow="1" firstDataCol="1"/>
  <pivotFields count="2">
    <pivotField axis="axisRow" showAll="0">
      <items count="5">
        <item x="0"/>
        <item x="2"/>
        <item x="3"/>
        <item x="1"/>
        <item t="default"/>
      </items>
    </pivotField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oma de Qtde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9E54779-67CD-4E18-86F2-53BD31E7F12B}" name="Tabela dinâmica3" cacheId="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G4:H11" firstHeaderRow="1" firstDataRow="1" firstDataCol="1"/>
  <pivotFields count="2">
    <pivotField axis="axisRow" showAll="0">
      <items count="7">
        <item x="5"/>
        <item x="0"/>
        <item x="1"/>
        <item x="2"/>
        <item x="4"/>
        <item x="3"/>
        <item t="default"/>
      </items>
    </pivotField>
    <pivotField dataFiel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oma de Qtde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EC25B3-E0DF-4173-BD04-4ED93E55F76A}" name="Tabela dinâmica2" cacheId="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D4:E30" firstHeaderRow="1" firstDataRow="1" firstDataCol="1"/>
  <pivotFields count="2">
    <pivotField axis="axisRow" showAl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dataField="1" showAll="0"/>
  </pivotFields>
  <rowFields count="1">
    <field x="0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Items count="1">
    <i/>
  </colItems>
  <dataFields count="1">
    <dataField name="Soma de Qtde" fld="1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F73CBA-405B-4AC9-A838-1A29D798FCA0}" name="Tabela dinâmica1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A4:B7" firstHeaderRow="1" firstDataRow="1" firstDataCol="1"/>
  <pivotFields count="2">
    <pivotField axis="axisRow" showAll="0">
      <items count="3">
        <item x="0"/>
        <item x="1"/>
        <item t="default"/>
      </items>
    </pivotField>
    <pivotField dataField="1" showAl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Soma de Qtde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drawing" Target="../drawings/drawing6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13"/>
  <sheetViews>
    <sheetView zoomScale="130" zoomScaleNormal="130" workbookViewId="0">
      <selection activeCell="E7" sqref="E7"/>
    </sheetView>
  </sheetViews>
  <sheetFormatPr defaultRowHeight="14.4" x14ac:dyDescent="0.3"/>
  <cols>
    <col min="1" max="1" width="3.5546875" customWidth="1"/>
    <col min="2" max="2" width="32.33203125" bestFit="1" customWidth="1"/>
  </cols>
  <sheetData>
    <row r="1" spans="2:2" x14ac:dyDescent="0.3">
      <c r="B1" s="37" t="s">
        <v>55</v>
      </c>
    </row>
    <row r="2" spans="2:2" x14ac:dyDescent="0.3">
      <c r="B2" s="20"/>
    </row>
    <row r="4" spans="2:2" x14ac:dyDescent="0.3">
      <c r="B4" s="19" t="s">
        <v>50</v>
      </c>
    </row>
    <row r="6" spans="2:2" x14ac:dyDescent="0.3">
      <c r="B6" s="19" t="s">
        <v>51</v>
      </c>
    </row>
    <row r="8" spans="2:2" x14ac:dyDescent="0.3">
      <c r="B8" s="38" t="s">
        <v>52</v>
      </c>
    </row>
    <row r="9" spans="2:2" x14ac:dyDescent="0.3">
      <c r="B9" s="38" t="s">
        <v>74</v>
      </c>
    </row>
    <row r="10" spans="2:2" x14ac:dyDescent="0.3">
      <c r="B10" s="38" t="s">
        <v>111</v>
      </c>
    </row>
    <row r="11" spans="2:2" x14ac:dyDescent="0.3">
      <c r="B11" s="38" t="s">
        <v>54</v>
      </c>
    </row>
    <row r="12" spans="2:2" x14ac:dyDescent="0.3">
      <c r="B12" s="38" t="s">
        <v>119</v>
      </c>
    </row>
    <row r="13" spans="2:2" x14ac:dyDescent="0.3">
      <c r="B13" s="38" t="s">
        <v>53</v>
      </c>
    </row>
  </sheetData>
  <hyperlinks>
    <hyperlink ref="B8" location="'Condição Se'!A1" display="Condição SE" xr:uid="{00000000-0004-0000-0000-000000000000}"/>
    <hyperlink ref="B9" location="'Validação Condicional'!A1" display="Validação Condicional" xr:uid="{00000000-0004-0000-0000-000001000000}"/>
    <hyperlink ref="B10" location="'Validação de Dados e Procv'!A1" display="Validação de Dados e Procv" xr:uid="{00000000-0004-0000-0000-000003000000}"/>
    <hyperlink ref="B11" location="Listas!A1" display="Listas" xr:uid="{00000000-0004-0000-0000-000004000000}"/>
    <hyperlink ref="B12" location="'Importação txt e cont.se'!A1" display="Importação txt e cont.se" xr:uid="{F5B83B3F-A6AA-4AD5-986C-BF755AACA973}"/>
    <hyperlink ref="B13" location="Gráficos!A1" display="Gráficos" xr:uid="{99C0F9EB-1301-4E06-81B5-C73B97FBB629}"/>
  </hyperlink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87B7E-3D08-4544-9046-4EDEFF0BE8F5}">
  <dimension ref="A1:L20"/>
  <sheetViews>
    <sheetView workbookViewId="0">
      <selection activeCell="H17" sqref="H17"/>
    </sheetView>
  </sheetViews>
  <sheetFormatPr defaultRowHeight="13.2" x14ac:dyDescent="0.25"/>
  <cols>
    <col min="1" max="1" width="10.109375" style="21" bestFit="1" customWidth="1"/>
    <col min="2" max="2" width="13.33203125" style="21" bestFit="1" customWidth="1"/>
    <col min="3" max="3" width="4.109375" style="21" bestFit="1" customWidth="1"/>
    <col min="4" max="4" width="12.109375" style="21" bestFit="1" customWidth="1"/>
    <col min="5" max="5" width="10" style="21" bestFit="1" customWidth="1"/>
    <col min="6" max="6" width="20.5546875" style="21" bestFit="1" customWidth="1"/>
    <col min="7" max="7" width="18.88671875" style="21" customWidth="1"/>
    <col min="8" max="8" width="15.88671875" style="21" customWidth="1"/>
    <col min="9" max="9" width="11.33203125" style="21" bestFit="1" customWidth="1"/>
    <col min="10" max="10" width="15" style="21" bestFit="1" customWidth="1"/>
    <col min="11" max="11" width="20.5546875" style="21" bestFit="1" customWidth="1"/>
    <col min="12" max="12" width="14.33203125" style="21" customWidth="1"/>
    <col min="13" max="256" width="9.109375" style="21"/>
    <col min="257" max="257" width="10.109375" style="21" bestFit="1" customWidth="1"/>
    <col min="258" max="258" width="13.33203125" style="21" bestFit="1" customWidth="1"/>
    <col min="259" max="259" width="4.109375" style="21" bestFit="1" customWidth="1"/>
    <col min="260" max="260" width="12.109375" style="21" bestFit="1" customWidth="1"/>
    <col min="261" max="261" width="10" style="21" bestFit="1" customWidth="1"/>
    <col min="262" max="262" width="20.5546875" style="21" bestFit="1" customWidth="1"/>
    <col min="263" max="263" width="18.88671875" style="21" customWidth="1"/>
    <col min="264" max="264" width="12.109375" style="21" bestFit="1" customWidth="1"/>
    <col min="265" max="265" width="11.33203125" style="21" bestFit="1" customWidth="1"/>
    <col min="266" max="266" width="12.5546875" style="21" bestFit="1" customWidth="1"/>
    <col min="267" max="267" width="20.5546875" style="21" bestFit="1" customWidth="1"/>
    <col min="268" max="268" width="11.33203125" style="21" bestFit="1" customWidth="1"/>
    <col min="269" max="512" width="9.109375" style="21"/>
    <col min="513" max="513" width="10.109375" style="21" bestFit="1" customWidth="1"/>
    <col min="514" max="514" width="13.33203125" style="21" bestFit="1" customWidth="1"/>
    <col min="515" max="515" width="4.109375" style="21" bestFit="1" customWidth="1"/>
    <col min="516" max="516" width="12.109375" style="21" bestFit="1" customWidth="1"/>
    <col min="517" max="517" width="10" style="21" bestFit="1" customWidth="1"/>
    <col min="518" max="518" width="20.5546875" style="21" bestFit="1" customWidth="1"/>
    <col min="519" max="519" width="18.88671875" style="21" customWidth="1"/>
    <col min="520" max="520" width="12.109375" style="21" bestFit="1" customWidth="1"/>
    <col min="521" max="521" width="11.33203125" style="21" bestFit="1" customWidth="1"/>
    <col min="522" max="522" width="12.5546875" style="21" bestFit="1" customWidth="1"/>
    <col min="523" max="523" width="20.5546875" style="21" bestFit="1" customWidth="1"/>
    <col min="524" max="524" width="11.33203125" style="21" bestFit="1" customWidth="1"/>
    <col min="525" max="768" width="9.109375" style="21"/>
    <col min="769" max="769" width="10.109375" style="21" bestFit="1" customWidth="1"/>
    <col min="770" max="770" width="13.33203125" style="21" bestFit="1" customWidth="1"/>
    <col min="771" max="771" width="4.109375" style="21" bestFit="1" customWidth="1"/>
    <col min="772" max="772" width="12.109375" style="21" bestFit="1" customWidth="1"/>
    <col min="773" max="773" width="10" style="21" bestFit="1" customWidth="1"/>
    <col min="774" max="774" width="20.5546875" style="21" bestFit="1" customWidth="1"/>
    <col min="775" max="775" width="18.88671875" style="21" customWidth="1"/>
    <col min="776" max="776" width="12.109375" style="21" bestFit="1" customWidth="1"/>
    <col min="777" max="777" width="11.33203125" style="21" bestFit="1" customWidth="1"/>
    <col min="778" max="778" width="12.5546875" style="21" bestFit="1" customWidth="1"/>
    <col min="779" max="779" width="20.5546875" style="21" bestFit="1" customWidth="1"/>
    <col min="780" max="780" width="11.33203125" style="21" bestFit="1" customWidth="1"/>
    <col min="781" max="1024" width="9.109375" style="21"/>
    <col min="1025" max="1025" width="10.109375" style="21" bestFit="1" customWidth="1"/>
    <col min="1026" max="1026" width="13.33203125" style="21" bestFit="1" customWidth="1"/>
    <col min="1027" max="1027" width="4.109375" style="21" bestFit="1" customWidth="1"/>
    <col min="1028" max="1028" width="12.109375" style="21" bestFit="1" customWidth="1"/>
    <col min="1029" max="1029" width="10" style="21" bestFit="1" customWidth="1"/>
    <col min="1030" max="1030" width="20.5546875" style="21" bestFit="1" customWidth="1"/>
    <col min="1031" max="1031" width="18.88671875" style="21" customWidth="1"/>
    <col min="1032" max="1032" width="12.109375" style="21" bestFit="1" customWidth="1"/>
    <col min="1033" max="1033" width="11.33203125" style="21" bestFit="1" customWidth="1"/>
    <col min="1034" max="1034" width="12.5546875" style="21" bestFit="1" customWidth="1"/>
    <col min="1035" max="1035" width="20.5546875" style="21" bestFit="1" customWidth="1"/>
    <col min="1036" max="1036" width="11.33203125" style="21" bestFit="1" customWidth="1"/>
    <col min="1037" max="1280" width="9.109375" style="21"/>
    <col min="1281" max="1281" width="10.109375" style="21" bestFit="1" customWidth="1"/>
    <col min="1282" max="1282" width="13.33203125" style="21" bestFit="1" customWidth="1"/>
    <col min="1283" max="1283" width="4.109375" style="21" bestFit="1" customWidth="1"/>
    <col min="1284" max="1284" width="12.109375" style="21" bestFit="1" customWidth="1"/>
    <col min="1285" max="1285" width="10" style="21" bestFit="1" customWidth="1"/>
    <col min="1286" max="1286" width="20.5546875" style="21" bestFit="1" customWidth="1"/>
    <col min="1287" max="1287" width="18.88671875" style="21" customWidth="1"/>
    <col min="1288" max="1288" width="12.109375" style="21" bestFit="1" customWidth="1"/>
    <col min="1289" max="1289" width="11.33203125" style="21" bestFit="1" customWidth="1"/>
    <col min="1290" max="1290" width="12.5546875" style="21" bestFit="1" customWidth="1"/>
    <col min="1291" max="1291" width="20.5546875" style="21" bestFit="1" customWidth="1"/>
    <col min="1292" max="1292" width="11.33203125" style="21" bestFit="1" customWidth="1"/>
    <col min="1293" max="1536" width="9.109375" style="21"/>
    <col min="1537" max="1537" width="10.109375" style="21" bestFit="1" customWidth="1"/>
    <col min="1538" max="1538" width="13.33203125" style="21" bestFit="1" customWidth="1"/>
    <col min="1539" max="1539" width="4.109375" style="21" bestFit="1" customWidth="1"/>
    <col min="1540" max="1540" width="12.109375" style="21" bestFit="1" customWidth="1"/>
    <col min="1541" max="1541" width="10" style="21" bestFit="1" customWidth="1"/>
    <col min="1542" max="1542" width="20.5546875" style="21" bestFit="1" customWidth="1"/>
    <col min="1543" max="1543" width="18.88671875" style="21" customWidth="1"/>
    <col min="1544" max="1544" width="12.109375" style="21" bestFit="1" customWidth="1"/>
    <col min="1545" max="1545" width="11.33203125" style="21" bestFit="1" customWidth="1"/>
    <col min="1546" max="1546" width="12.5546875" style="21" bestFit="1" customWidth="1"/>
    <col min="1547" max="1547" width="20.5546875" style="21" bestFit="1" customWidth="1"/>
    <col min="1548" max="1548" width="11.33203125" style="21" bestFit="1" customWidth="1"/>
    <col min="1549" max="1792" width="9.109375" style="21"/>
    <col min="1793" max="1793" width="10.109375" style="21" bestFit="1" customWidth="1"/>
    <col min="1794" max="1794" width="13.33203125" style="21" bestFit="1" customWidth="1"/>
    <col min="1795" max="1795" width="4.109375" style="21" bestFit="1" customWidth="1"/>
    <col min="1796" max="1796" width="12.109375" style="21" bestFit="1" customWidth="1"/>
    <col min="1797" max="1797" width="10" style="21" bestFit="1" customWidth="1"/>
    <col min="1798" max="1798" width="20.5546875" style="21" bestFit="1" customWidth="1"/>
    <col min="1799" max="1799" width="18.88671875" style="21" customWidth="1"/>
    <col min="1800" max="1800" width="12.109375" style="21" bestFit="1" customWidth="1"/>
    <col min="1801" max="1801" width="11.33203125" style="21" bestFit="1" customWidth="1"/>
    <col min="1802" max="1802" width="12.5546875" style="21" bestFit="1" customWidth="1"/>
    <col min="1803" max="1803" width="20.5546875" style="21" bestFit="1" customWidth="1"/>
    <col min="1804" max="1804" width="11.33203125" style="21" bestFit="1" customWidth="1"/>
    <col min="1805" max="2048" width="9.109375" style="21"/>
    <col min="2049" max="2049" width="10.109375" style="21" bestFit="1" customWidth="1"/>
    <col min="2050" max="2050" width="13.33203125" style="21" bestFit="1" customWidth="1"/>
    <col min="2051" max="2051" width="4.109375" style="21" bestFit="1" customWidth="1"/>
    <col min="2052" max="2052" width="12.109375" style="21" bestFit="1" customWidth="1"/>
    <col min="2053" max="2053" width="10" style="21" bestFit="1" customWidth="1"/>
    <col min="2054" max="2054" width="20.5546875" style="21" bestFit="1" customWidth="1"/>
    <col min="2055" max="2055" width="18.88671875" style="21" customWidth="1"/>
    <col min="2056" max="2056" width="12.109375" style="21" bestFit="1" customWidth="1"/>
    <col min="2057" max="2057" width="11.33203125" style="21" bestFit="1" customWidth="1"/>
    <col min="2058" max="2058" width="12.5546875" style="21" bestFit="1" customWidth="1"/>
    <col min="2059" max="2059" width="20.5546875" style="21" bestFit="1" customWidth="1"/>
    <col min="2060" max="2060" width="11.33203125" style="21" bestFit="1" customWidth="1"/>
    <col min="2061" max="2304" width="9.109375" style="21"/>
    <col min="2305" max="2305" width="10.109375" style="21" bestFit="1" customWidth="1"/>
    <col min="2306" max="2306" width="13.33203125" style="21" bestFit="1" customWidth="1"/>
    <col min="2307" max="2307" width="4.109375" style="21" bestFit="1" customWidth="1"/>
    <col min="2308" max="2308" width="12.109375" style="21" bestFit="1" customWidth="1"/>
    <col min="2309" max="2309" width="10" style="21" bestFit="1" customWidth="1"/>
    <col min="2310" max="2310" width="20.5546875" style="21" bestFit="1" customWidth="1"/>
    <col min="2311" max="2311" width="18.88671875" style="21" customWidth="1"/>
    <col min="2312" max="2312" width="12.109375" style="21" bestFit="1" customWidth="1"/>
    <col min="2313" max="2313" width="11.33203125" style="21" bestFit="1" customWidth="1"/>
    <col min="2314" max="2314" width="12.5546875" style="21" bestFit="1" customWidth="1"/>
    <col min="2315" max="2315" width="20.5546875" style="21" bestFit="1" customWidth="1"/>
    <col min="2316" max="2316" width="11.33203125" style="21" bestFit="1" customWidth="1"/>
    <col min="2317" max="2560" width="9.109375" style="21"/>
    <col min="2561" max="2561" width="10.109375" style="21" bestFit="1" customWidth="1"/>
    <col min="2562" max="2562" width="13.33203125" style="21" bestFit="1" customWidth="1"/>
    <col min="2563" max="2563" width="4.109375" style="21" bestFit="1" customWidth="1"/>
    <col min="2564" max="2564" width="12.109375" style="21" bestFit="1" customWidth="1"/>
    <col min="2565" max="2565" width="10" style="21" bestFit="1" customWidth="1"/>
    <col min="2566" max="2566" width="20.5546875" style="21" bestFit="1" customWidth="1"/>
    <col min="2567" max="2567" width="18.88671875" style="21" customWidth="1"/>
    <col min="2568" max="2568" width="12.109375" style="21" bestFit="1" customWidth="1"/>
    <col min="2569" max="2569" width="11.33203125" style="21" bestFit="1" customWidth="1"/>
    <col min="2570" max="2570" width="12.5546875" style="21" bestFit="1" customWidth="1"/>
    <col min="2571" max="2571" width="20.5546875" style="21" bestFit="1" customWidth="1"/>
    <col min="2572" max="2572" width="11.33203125" style="21" bestFit="1" customWidth="1"/>
    <col min="2573" max="2816" width="9.109375" style="21"/>
    <col min="2817" max="2817" width="10.109375" style="21" bestFit="1" customWidth="1"/>
    <col min="2818" max="2818" width="13.33203125" style="21" bestFit="1" customWidth="1"/>
    <col min="2819" max="2819" width="4.109375" style="21" bestFit="1" customWidth="1"/>
    <col min="2820" max="2820" width="12.109375" style="21" bestFit="1" customWidth="1"/>
    <col min="2821" max="2821" width="10" style="21" bestFit="1" customWidth="1"/>
    <col min="2822" max="2822" width="20.5546875" style="21" bestFit="1" customWidth="1"/>
    <col min="2823" max="2823" width="18.88671875" style="21" customWidth="1"/>
    <col min="2824" max="2824" width="12.109375" style="21" bestFit="1" customWidth="1"/>
    <col min="2825" max="2825" width="11.33203125" style="21" bestFit="1" customWidth="1"/>
    <col min="2826" max="2826" width="12.5546875" style="21" bestFit="1" customWidth="1"/>
    <col min="2827" max="2827" width="20.5546875" style="21" bestFit="1" customWidth="1"/>
    <col min="2828" max="2828" width="11.33203125" style="21" bestFit="1" customWidth="1"/>
    <col min="2829" max="3072" width="9.109375" style="21"/>
    <col min="3073" max="3073" width="10.109375" style="21" bestFit="1" customWidth="1"/>
    <col min="3074" max="3074" width="13.33203125" style="21" bestFit="1" customWidth="1"/>
    <col min="3075" max="3075" width="4.109375" style="21" bestFit="1" customWidth="1"/>
    <col min="3076" max="3076" width="12.109375" style="21" bestFit="1" customWidth="1"/>
    <col min="3077" max="3077" width="10" style="21" bestFit="1" customWidth="1"/>
    <col min="3078" max="3078" width="20.5546875" style="21" bestFit="1" customWidth="1"/>
    <col min="3079" max="3079" width="18.88671875" style="21" customWidth="1"/>
    <col min="3080" max="3080" width="12.109375" style="21" bestFit="1" customWidth="1"/>
    <col min="3081" max="3081" width="11.33203125" style="21" bestFit="1" customWidth="1"/>
    <col min="3082" max="3082" width="12.5546875" style="21" bestFit="1" customWidth="1"/>
    <col min="3083" max="3083" width="20.5546875" style="21" bestFit="1" customWidth="1"/>
    <col min="3084" max="3084" width="11.33203125" style="21" bestFit="1" customWidth="1"/>
    <col min="3085" max="3328" width="9.109375" style="21"/>
    <col min="3329" max="3329" width="10.109375" style="21" bestFit="1" customWidth="1"/>
    <col min="3330" max="3330" width="13.33203125" style="21" bestFit="1" customWidth="1"/>
    <col min="3331" max="3331" width="4.109375" style="21" bestFit="1" customWidth="1"/>
    <col min="3332" max="3332" width="12.109375" style="21" bestFit="1" customWidth="1"/>
    <col min="3333" max="3333" width="10" style="21" bestFit="1" customWidth="1"/>
    <col min="3334" max="3334" width="20.5546875" style="21" bestFit="1" customWidth="1"/>
    <col min="3335" max="3335" width="18.88671875" style="21" customWidth="1"/>
    <col min="3336" max="3336" width="12.109375" style="21" bestFit="1" customWidth="1"/>
    <col min="3337" max="3337" width="11.33203125" style="21" bestFit="1" customWidth="1"/>
    <col min="3338" max="3338" width="12.5546875" style="21" bestFit="1" customWidth="1"/>
    <col min="3339" max="3339" width="20.5546875" style="21" bestFit="1" customWidth="1"/>
    <col min="3340" max="3340" width="11.33203125" style="21" bestFit="1" customWidth="1"/>
    <col min="3341" max="3584" width="9.109375" style="21"/>
    <col min="3585" max="3585" width="10.109375" style="21" bestFit="1" customWidth="1"/>
    <col min="3586" max="3586" width="13.33203125" style="21" bestFit="1" customWidth="1"/>
    <col min="3587" max="3587" width="4.109375" style="21" bestFit="1" customWidth="1"/>
    <col min="3588" max="3588" width="12.109375" style="21" bestFit="1" customWidth="1"/>
    <col min="3589" max="3589" width="10" style="21" bestFit="1" customWidth="1"/>
    <col min="3590" max="3590" width="20.5546875" style="21" bestFit="1" customWidth="1"/>
    <col min="3591" max="3591" width="18.88671875" style="21" customWidth="1"/>
    <col min="3592" max="3592" width="12.109375" style="21" bestFit="1" customWidth="1"/>
    <col min="3593" max="3593" width="11.33203125" style="21" bestFit="1" customWidth="1"/>
    <col min="3594" max="3594" width="12.5546875" style="21" bestFit="1" customWidth="1"/>
    <col min="3595" max="3595" width="20.5546875" style="21" bestFit="1" customWidth="1"/>
    <col min="3596" max="3596" width="11.33203125" style="21" bestFit="1" customWidth="1"/>
    <col min="3597" max="3840" width="9.109375" style="21"/>
    <col min="3841" max="3841" width="10.109375" style="21" bestFit="1" customWidth="1"/>
    <col min="3842" max="3842" width="13.33203125" style="21" bestFit="1" customWidth="1"/>
    <col min="3843" max="3843" width="4.109375" style="21" bestFit="1" customWidth="1"/>
    <col min="3844" max="3844" width="12.109375" style="21" bestFit="1" customWidth="1"/>
    <col min="3845" max="3845" width="10" style="21" bestFit="1" customWidth="1"/>
    <col min="3846" max="3846" width="20.5546875" style="21" bestFit="1" customWidth="1"/>
    <col min="3847" max="3847" width="18.88671875" style="21" customWidth="1"/>
    <col min="3848" max="3848" width="12.109375" style="21" bestFit="1" customWidth="1"/>
    <col min="3849" max="3849" width="11.33203125" style="21" bestFit="1" customWidth="1"/>
    <col min="3850" max="3850" width="12.5546875" style="21" bestFit="1" customWidth="1"/>
    <col min="3851" max="3851" width="20.5546875" style="21" bestFit="1" customWidth="1"/>
    <col min="3852" max="3852" width="11.33203125" style="21" bestFit="1" customWidth="1"/>
    <col min="3853" max="4096" width="9.109375" style="21"/>
    <col min="4097" max="4097" width="10.109375" style="21" bestFit="1" customWidth="1"/>
    <col min="4098" max="4098" width="13.33203125" style="21" bestFit="1" customWidth="1"/>
    <col min="4099" max="4099" width="4.109375" style="21" bestFit="1" customWidth="1"/>
    <col min="4100" max="4100" width="12.109375" style="21" bestFit="1" customWidth="1"/>
    <col min="4101" max="4101" width="10" style="21" bestFit="1" customWidth="1"/>
    <col min="4102" max="4102" width="20.5546875" style="21" bestFit="1" customWidth="1"/>
    <col min="4103" max="4103" width="18.88671875" style="21" customWidth="1"/>
    <col min="4104" max="4104" width="12.109375" style="21" bestFit="1" customWidth="1"/>
    <col min="4105" max="4105" width="11.33203125" style="21" bestFit="1" customWidth="1"/>
    <col min="4106" max="4106" width="12.5546875" style="21" bestFit="1" customWidth="1"/>
    <col min="4107" max="4107" width="20.5546875" style="21" bestFit="1" customWidth="1"/>
    <col min="4108" max="4108" width="11.33203125" style="21" bestFit="1" customWidth="1"/>
    <col min="4109" max="4352" width="9.109375" style="21"/>
    <col min="4353" max="4353" width="10.109375" style="21" bestFit="1" customWidth="1"/>
    <col min="4354" max="4354" width="13.33203125" style="21" bestFit="1" customWidth="1"/>
    <col min="4355" max="4355" width="4.109375" style="21" bestFit="1" customWidth="1"/>
    <col min="4356" max="4356" width="12.109375" style="21" bestFit="1" customWidth="1"/>
    <col min="4357" max="4357" width="10" style="21" bestFit="1" customWidth="1"/>
    <col min="4358" max="4358" width="20.5546875" style="21" bestFit="1" customWidth="1"/>
    <col min="4359" max="4359" width="18.88671875" style="21" customWidth="1"/>
    <col min="4360" max="4360" width="12.109375" style="21" bestFit="1" customWidth="1"/>
    <col min="4361" max="4361" width="11.33203125" style="21" bestFit="1" customWidth="1"/>
    <col min="4362" max="4362" width="12.5546875" style="21" bestFit="1" customWidth="1"/>
    <col min="4363" max="4363" width="20.5546875" style="21" bestFit="1" customWidth="1"/>
    <col min="4364" max="4364" width="11.33203125" style="21" bestFit="1" customWidth="1"/>
    <col min="4365" max="4608" width="9.109375" style="21"/>
    <col min="4609" max="4609" width="10.109375" style="21" bestFit="1" customWidth="1"/>
    <col min="4610" max="4610" width="13.33203125" style="21" bestFit="1" customWidth="1"/>
    <col min="4611" max="4611" width="4.109375" style="21" bestFit="1" customWidth="1"/>
    <col min="4612" max="4612" width="12.109375" style="21" bestFit="1" customWidth="1"/>
    <col min="4613" max="4613" width="10" style="21" bestFit="1" customWidth="1"/>
    <col min="4614" max="4614" width="20.5546875" style="21" bestFit="1" customWidth="1"/>
    <col min="4615" max="4615" width="18.88671875" style="21" customWidth="1"/>
    <col min="4616" max="4616" width="12.109375" style="21" bestFit="1" customWidth="1"/>
    <col min="4617" max="4617" width="11.33203125" style="21" bestFit="1" customWidth="1"/>
    <col min="4618" max="4618" width="12.5546875" style="21" bestFit="1" customWidth="1"/>
    <col min="4619" max="4619" width="20.5546875" style="21" bestFit="1" customWidth="1"/>
    <col min="4620" max="4620" width="11.33203125" style="21" bestFit="1" customWidth="1"/>
    <col min="4621" max="4864" width="9.109375" style="21"/>
    <col min="4865" max="4865" width="10.109375" style="21" bestFit="1" customWidth="1"/>
    <col min="4866" max="4866" width="13.33203125" style="21" bestFit="1" customWidth="1"/>
    <col min="4867" max="4867" width="4.109375" style="21" bestFit="1" customWidth="1"/>
    <col min="4868" max="4868" width="12.109375" style="21" bestFit="1" customWidth="1"/>
    <col min="4869" max="4869" width="10" style="21" bestFit="1" customWidth="1"/>
    <col min="4870" max="4870" width="20.5546875" style="21" bestFit="1" customWidth="1"/>
    <col min="4871" max="4871" width="18.88671875" style="21" customWidth="1"/>
    <col min="4872" max="4872" width="12.109375" style="21" bestFit="1" customWidth="1"/>
    <col min="4873" max="4873" width="11.33203125" style="21" bestFit="1" customWidth="1"/>
    <col min="4874" max="4874" width="12.5546875" style="21" bestFit="1" customWidth="1"/>
    <col min="4875" max="4875" width="20.5546875" style="21" bestFit="1" customWidth="1"/>
    <col min="4876" max="4876" width="11.33203125" style="21" bestFit="1" customWidth="1"/>
    <col min="4877" max="5120" width="9.109375" style="21"/>
    <col min="5121" max="5121" width="10.109375" style="21" bestFit="1" customWidth="1"/>
    <col min="5122" max="5122" width="13.33203125" style="21" bestFit="1" customWidth="1"/>
    <col min="5123" max="5123" width="4.109375" style="21" bestFit="1" customWidth="1"/>
    <col min="5124" max="5124" width="12.109375" style="21" bestFit="1" customWidth="1"/>
    <col min="5125" max="5125" width="10" style="21" bestFit="1" customWidth="1"/>
    <col min="5126" max="5126" width="20.5546875" style="21" bestFit="1" customWidth="1"/>
    <col min="5127" max="5127" width="18.88671875" style="21" customWidth="1"/>
    <col min="5128" max="5128" width="12.109375" style="21" bestFit="1" customWidth="1"/>
    <col min="5129" max="5129" width="11.33203125" style="21" bestFit="1" customWidth="1"/>
    <col min="5130" max="5130" width="12.5546875" style="21" bestFit="1" customWidth="1"/>
    <col min="5131" max="5131" width="20.5546875" style="21" bestFit="1" customWidth="1"/>
    <col min="5132" max="5132" width="11.33203125" style="21" bestFit="1" customWidth="1"/>
    <col min="5133" max="5376" width="9.109375" style="21"/>
    <col min="5377" max="5377" width="10.109375" style="21" bestFit="1" customWidth="1"/>
    <col min="5378" max="5378" width="13.33203125" style="21" bestFit="1" customWidth="1"/>
    <col min="5379" max="5379" width="4.109375" style="21" bestFit="1" customWidth="1"/>
    <col min="5380" max="5380" width="12.109375" style="21" bestFit="1" customWidth="1"/>
    <col min="5381" max="5381" width="10" style="21" bestFit="1" customWidth="1"/>
    <col min="5382" max="5382" width="20.5546875" style="21" bestFit="1" customWidth="1"/>
    <col min="5383" max="5383" width="18.88671875" style="21" customWidth="1"/>
    <col min="5384" max="5384" width="12.109375" style="21" bestFit="1" customWidth="1"/>
    <col min="5385" max="5385" width="11.33203125" style="21" bestFit="1" customWidth="1"/>
    <col min="5386" max="5386" width="12.5546875" style="21" bestFit="1" customWidth="1"/>
    <col min="5387" max="5387" width="20.5546875" style="21" bestFit="1" customWidth="1"/>
    <col min="5388" max="5388" width="11.33203125" style="21" bestFit="1" customWidth="1"/>
    <col min="5389" max="5632" width="9.109375" style="21"/>
    <col min="5633" max="5633" width="10.109375" style="21" bestFit="1" customWidth="1"/>
    <col min="5634" max="5634" width="13.33203125" style="21" bestFit="1" customWidth="1"/>
    <col min="5635" max="5635" width="4.109375" style="21" bestFit="1" customWidth="1"/>
    <col min="5636" max="5636" width="12.109375" style="21" bestFit="1" customWidth="1"/>
    <col min="5637" max="5637" width="10" style="21" bestFit="1" customWidth="1"/>
    <col min="5638" max="5638" width="20.5546875" style="21" bestFit="1" customWidth="1"/>
    <col min="5639" max="5639" width="18.88671875" style="21" customWidth="1"/>
    <col min="5640" max="5640" width="12.109375" style="21" bestFit="1" customWidth="1"/>
    <col min="5641" max="5641" width="11.33203125" style="21" bestFit="1" customWidth="1"/>
    <col min="5642" max="5642" width="12.5546875" style="21" bestFit="1" customWidth="1"/>
    <col min="5643" max="5643" width="20.5546875" style="21" bestFit="1" customWidth="1"/>
    <col min="5644" max="5644" width="11.33203125" style="21" bestFit="1" customWidth="1"/>
    <col min="5645" max="5888" width="9.109375" style="21"/>
    <col min="5889" max="5889" width="10.109375" style="21" bestFit="1" customWidth="1"/>
    <col min="5890" max="5890" width="13.33203125" style="21" bestFit="1" customWidth="1"/>
    <col min="5891" max="5891" width="4.109375" style="21" bestFit="1" customWidth="1"/>
    <col min="5892" max="5892" width="12.109375" style="21" bestFit="1" customWidth="1"/>
    <col min="5893" max="5893" width="10" style="21" bestFit="1" customWidth="1"/>
    <col min="5894" max="5894" width="20.5546875" style="21" bestFit="1" customWidth="1"/>
    <col min="5895" max="5895" width="18.88671875" style="21" customWidth="1"/>
    <col min="5896" max="5896" width="12.109375" style="21" bestFit="1" customWidth="1"/>
    <col min="5897" max="5897" width="11.33203125" style="21" bestFit="1" customWidth="1"/>
    <col min="5898" max="5898" width="12.5546875" style="21" bestFit="1" customWidth="1"/>
    <col min="5899" max="5899" width="20.5546875" style="21" bestFit="1" customWidth="1"/>
    <col min="5900" max="5900" width="11.33203125" style="21" bestFit="1" customWidth="1"/>
    <col min="5901" max="6144" width="9.109375" style="21"/>
    <col min="6145" max="6145" width="10.109375" style="21" bestFit="1" customWidth="1"/>
    <col min="6146" max="6146" width="13.33203125" style="21" bestFit="1" customWidth="1"/>
    <col min="6147" max="6147" width="4.109375" style="21" bestFit="1" customWidth="1"/>
    <col min="6148" max="6148" width="12.109375" style="21" bestFit="1" customWidth="1"/>
    <col min="6149" max="6149" width="10" style="21" bestFit="1" customWidth="1"/>
    <col min="6150" max="6150" width="20.5546875" style="21" bestFit="1" customWidth="1"/>
    <col min="6151" max="6151" width="18.88671875" style="21" customWidth="1"/>
    <col min="6152" max="6152" width="12.109375" style="21" bestFit="1" customWidth="1"/>
    <col min="6153" max="6153" width="11.33203125" style="21" bestFit="1" customWidth="1"/>
    <col min="6154" max="6154" width="12.5546875" style="21" bestFit="1" customWidth="1"/>
    <col min="6155" max="6155" width="20.5546875" style="21" bestFit="1" customWidth="1"/>
    <col min="6156" max="6156" width="11.33203125" style="21" bestFit="1" customWidth="1"/>
    <col min="6157" max="6400" width="9.109375" style="21"/>
    <col min="6401" max="6401" width="10.109375" style="21" bestFit="1" customWidth="1"/>
    <col min="6402" max="6402" width="13.33203125" style="21" bestFit="1" customWidth="1"/>
    <col min="6403" max="6403" width="4.109375" style="21" bestFit="1" customWidth="1"/>
    <col min="6404" max="6404" width="12.109375" style="21" bestFit="1" customWidth="1"/>
    <col min="6405" max="6405" width="10" style="21" bestFit="1" customWidth="1"/>
    <col min="6406" max="6406" width="20.5546875" style="21" bestFit="1" customWidth="1"/>
    <col min="6407" max="6407" width="18.88671875" style="21" customWidth="1"/>
    <col min="6408" max="6408" width="12.109375" style="21" bestFit="1" customWidth="1"/>
    <col min="6409" max="6409" width="11.33203125" style="21" bestFit="1" customWidth="1"/>
    <col min="6410" max="6410" width="12.5546875" style="21" bestFit="1" customWidth="1"/>
    <col min="6411" max="6411" width="20.5546875" style="21" bestFit="1" customWidth="1"/>
    <col min="6412" max="6412" width="11.33203125" style="21" bestFit="1" customWidth="1"/>
    <col min="6413" max="6656" width="9.109375" style="21"/>
    <col min="6657" max="6657" width="10.109375" style="21" bestFit="1" customWidth="1"/>
    <col min="6658" max="6658" width="13.33203125" style="21" bestFit="1" customWidth="1"/>
    <col min="6659" max="6659" width="4.109375" style="21" bestFit="1" customWidth="1"/>
    <col min="6660" max="6660" width="12.109375" style="21" bestFit="1" customWidth="1"/>
    <col min="6661" max="6661" width="10" style="21" bestFit="1" customWidth="1"/>
    <col min="6662" max="6662" width="20.5546875" style="21" bestFit="1" customWidth="1"/>
    <col min="6663" max="6663" width="18.88671875" style="21" customWidth="1"/>
    <col min="6664" max="6664" width="12.109375" style="21" bestFit="1" customWidth="1"/>
    <col min="6665" max="6665" width="11.33203125" style="21" bestFit="1" customWidth="1"/>
    <col min="6666" max="6666" width="12.5546875" style="21" bestFit="1" customWidth="1"/>
    <col min="6667" max="6667" width="20.5546875" style="21" bestFit="1" customWidth="1"/>
    <col min="6668" max="6668" width="11.33203125" style="21" bestFit="1" customWidth="1"/>
    <col min="6669" max="6912" width="9.109375" style="21"/>
    <col min="6913" max="6913" width="10.109375" style="21" bestFit="1" customWidth="1"/>
    <col min="6914" max="6914" width="13.33203125" style="21" bestFit="1" customWidth="1"/>
    <col min="6915" max="6915" width="4.109375" style="21" bestFit="1" customWidth="1"/>
    <col min="6916" max="6916" width="12.109375" style="21" bestFit="1" customWidth="1"/>
    <col min="6917" max="6917" width="10" style="21" bestFit="1" customWidth="1"/>
    <col min="6918" max="6918" width="20.5546875" style="21" bestFit="1" customWidth="1"/>
    <col min="6919" max="6919" width="18.88671875" style="21" customWidth="1"/>
    <col min="6920" max="6920" width="12.109375" style="21" bestFit="1" customWidth="1"/>
    <col min="6921" max="6921" width="11.33203125" style="21" bestFit="1" customWidth="1"/>
    <col min="6922" max="6922" width="12.5546875" style="21" bestFit="1" customWidth="1"/>
    <col min="6923" max="6923" width="20.5546875" style="21" bestFit="1" customWidth="1"/>
    <col min="6924" max="6924" width="11.33203125" style="21" bestFit="1" customWidth="1"/>
    <col min="6925" max="7168" width="9.109375" style="21"/>
    <col min="7169" max="7169" width="10.109375" style="21" bestFit="1" customWidth="1"/>
    <col min="7170" max="7170" width="13.33203125" style="21" bestFit="1" customWidth="1"/>
    <col min="7171" max="7171" width="4.109375" style="21" bestFit="1" customWidth="1"/>
    <col min="7172" max="7172" width="12.109375" style="21" bestFit="1" customWidth="1"/>
    <col min="7173" max="7173" width="10" style="21" bestFit="1" customWidth="1"/>
    <col min="7174" max="7174" width="20.5546875" style="21" bestFit="1" customWidth="1"/>
    <col min="7175" max="7175" width="18.88671875" style="21" customWidth="1"/>
    <col min="7176" max="7176" width="12.109375" style="21" bestFit="1" customWidth="1"/>
    <col min="7177" max="7177" width="11.33203125" style="21" bestFit="1" customWidth="1"/>
    <col min="7178" max="7178" width="12.5546875" style="21" bestFit="1" customWidth="1"/>
    <col min="7179" max="7179" width="20.5546875" style="21" bestFit="1" customWidth="1"/>
    <col min="7180" max="7180" width="11.33203125" style="21" bestFit="1" customWidth="1"/>
    <col min="7181" max="7424" width="9.109375" style="21"/>
    <col min="7425" max="7425" width="10.109375" style="21" bestFit="1" customWidth="1"/>
    <col min="7426" max="7426" width="13.33203125" style="21" bestFit="1" customWidth="1"/>
    <col min="7427" max="7427" width="4.109375" style="21" bestFit="1" customWidth="1"/>
    <col min="7428" max="7428" width="12.109375" style="21" bestFit="1" customWidth="1"/>
    <col min="7429" max="7429" width="10" style="21" bestFit="1" customWidth="1"/>
    <col min="7430" max="7430" width="20.5546875" style="21" bestFit="1" customWidth="1"/>
    <col min="7431" max="7431" width="18.88671875" style="21" customWidth="1"/>
    <col min="7432" max="7432" width="12.109375" style="21" bestFit="1" customWidth="1"/>
    <col min="7433" max="7433" width="11.33203125" style="21" bestFit="1" customWidth="1"/>
    <col min="7434" max="7434" width="12.5546875" style="21" bestFit="1" customWidth="1"/>
    <col min="7435" max="7435" width="20.5546875" style="21" bestFit="1" customWidth="1"/>
    <col min="7436" max="7436" width="11.33203125" style="21" bestFit="1" customWidth="1"/>
    <col min="7437" max="7680" width="9.109375" style="21"/>
    <col min="7681" max="7681" width="10.109375" style="21" bestFit="1" customWidth="1"/>
    <col min="7682" max="7682" width="13.33203125" style="21" bestFit="1" customWidth="1"/>
    <col min="7683" max="7683" width="4.109375" style="21" bestFit="1" customWidth="1"/>
    <col min="7684" max="7684" width="12.109375" style="21" bestFit="1" customWidth="1"/>
    <col min="7685" max="7685" width="10" style="21" bestFit="1" customWidth="1"/>
    <col min="7686" max="7686" width="20.5546875" style="21" bestFit="1" customWidth="1"/>
    <col min="7687" max="7687" width="18.88671875" style="21" customWidth="1"/>
    <col min="7688" max="7688" width="12.109375" style="21" bestFit="1" customWidth="1"/>
    <col min="7689" max="7689" width="11.33203125" style="21" bestFit="1" customWidth="1"/>
    <col min="7690" max="7690" width="12.5546875" style="21" bestFit="1" customWidth="1"/>
    <col min="7691" max="7691" width="20.5546875" style="21" bestFit="1" customWidth="1"/>
    <col min="7692" max="7692" width="11.33203125" style="21" bestFit="1" customWidth="1"/>
    <col min="7693" max="7936" width="9.109375" style="21"/>
    <col min="7937" max="7937" width="10.109375" style="21" bestFit="1" customWidth="1"/>
    <col min="7938" max="7938" width="13.33203125" style="21" bestFit="1" customWidth="1"/>
    <col min="7939" max="7939" width="4.109375" style="21" bestFit="1" customWidth="1"/>
    <col min="7940" max="7940" width="12.109375" style="21" bestFit="1" customWidth="1"/>
    <col min="7941" max="7941" width="10" style="21" bestFit="1" customWidth="1"/>
    <col min="7942" max="7942" width="20.5546875" style="21" bestFit="1" customWidth="1"/>
    <col min="7943" max="7943" width="18.88671875" style="21" customWidth="1"/>
    <col min="7944" max="7944" width="12.109375" style="21" bestFit="1" customWidth="1"/>
    <col min="7945" max="7945" width="11.33203125" style="21" bestFit="1" customWidth="1"/>
    <col min="7946" max="7946" width="12.5546875" style="21" bestFit="1" customWidth="1"/>
    <col min="7947" max="7947" width="20.5546875" style="21" bestFit="1" customWidth="1"/>
    <col min="7948" max="7948" width="11.33203125" style="21" bestFit="1" customWidth="1"/>
    <col min="7949" max="8192" width="9.109375" style="21"/>
    <col min="8193" max="8193" width="10.109375" style="21" bestFit="1" customWidth="1"/>
    <col min="8194" max="8194" width="13.33203125" style="21" bestFit="1" customWidth="1"/>
    <col min="8195" max="8195" width="4.109375" style="21" bestFit="1" customWidth="1"/>
    <col min="8196" max="8196" width="12.109375" style="21" bestFit="1" customWidth="1"/>
    <col min="8197" max="8197" width="10" style="21" bestFit="1" customWidth="1"/>
    <col min="8198" max="8198" width="20.5546875" style="21" bestFit="1" customWidth="1"/>
    <col min="8199" max="8199" width="18.88671875" style="21" customWidth="1"/>
    <col min="8200" max="8200" width="12.109375" style="21" bestFit="1" customWidth="1"/>
    <col min="8201" max="8201" width="11.33203125" style="21" bestFit="1" customWidth="1"/>
    <col min="8202" max="8202" width="12.5546875" style="21" bestFit="1" customWidth="1"/>
    <col min="8203" max="8203" width="20.5546875" style="21" bestFit="1" customWidth="1"/>
    <col min="8204" max="8204" width="11.33203125" style="21" bestFit="1" customWidth="1"/>
    <col min="8205" max="8448" width="9.109375" style="21"/>
    <col min="8449" max="8449" width="10.109375" style="21" bestFit="1" customWidth="1"/>
    <col min="8450" max="8450" width="13.33203125" style="21" bestFit="1" customWidth="1"/>
    <col min="8451" max="8451" width="4.109375" style="21" bestFit="1" customWidth="1"/>
    <col min="8452" max="8452" width="12.109375" style="21" bestFit="1" customWidth="1"/>
    <col min="8453" max="8453" width="10" style="21" bestFit="1" customWidth="1"/>
    <col min="8454" max="8454" width="20.5546875" style="21" bestFit="1" customWidth="1"/>
    <col min="8455" max="8455" width="18.88671875" style="21" customWidth="1"/>
    <col min="8456" max="8456" width="12.109375" style="21" bestFit="1" customWidth="1"/>
    <col min="8457" max="8457" width="11.33203125" style="21" bestFit="1" customWidth="1"/>
    <col min="8458" max="8458" width="12.5546875" style="21" bestFit="1" customWidth="1"/>
    <col min="8459" max="8459" width="20.5546875" style="21" bestFit="1" customWidth="1"/>
    <col min="8460" max="8460" width="11.33203125" style="21" bestFit="1" customWidth="1"/>
    <col min="8461" max="8704" width="9.109375" style="21"/>
    <col min="8705" max="8705" width="10.109375" style="21" bestFit="1" customWidth="1"/>
    <col min="8706" max="8706" width="13.33203125" style="21" bestFit="1" customWidth="1"/>
    <col min="8707" max="8707" width="4.109375" style="21" bestFit="1" customWidth="1"/>
    <col min="8708" max="8708" width="12.109375" style="21" bestFit="1" customWidth="1"/>
    <col min="8709" max="8709" width="10" style="21" bestFit="1" customWidth="1"/>
    <col min="8710" max="8710" width="20.5546875" style="21" bestFit="1" customWidth="1"/>
    <col min="8711" max="8711" width="18.88671875" style="21" customWidth="1"/>
    <col min="8712" max="8712" width="12.109375" style="21" bestFit="1" customWidth="1"/>
    <col min="8713" max="8713" width="11.33203125" style="21" bestFit="1" customWidth="1"/>
    <col min="8714" max="8714" width="12.5546875" style="21" bestFit="1" customWidth="1"/>
    <col min="8715" max="8715" width="20.5546875" style="21" bestFit="1" customWidth="1"/>
    <col min="8716" max="8716" width="11.33203125" style="21" bestFit="1" customWidth="1"/>
    <col min="8717" max="8960" width="9.109375" style="21"/>
    <col min="8961" max="8961" width="10.109375" style="21" bestFit="1" customWidth="1"/>
    <col min="8962" max="8962" width="13.33203125" style="21" bestFit="1" customWidth="1"/>
    <col min="8963" max="8963" width="4.109375" style="21" bestFit="1" customWidth="1"/>
    <col min="8964" max="8964" width="12.109375" style="21" bestFit="1" customWidth="1"/>
    <col min="8965" max="8965" width="10" style="21" bestFit="1" customWidth="1"/>
    <col min="8966" max="8966" width="20.5546875" style="21" bestFit="1" customWidth="1"/>
    <col min="8967" max="8967" width="18.88671875" style="21" customWidth="1"/>
    <col min="8968" max="8968" width="12.109375" style="21" bestFit="1" customWidth="1"/>
    <col min="8969" max="8969" width="11.33203125" style="21" bestFit="1" customWidth="1"/>
    <col min="8970" max="8970" width="12.5546875" style="21" bestFit="1" customWidth="1"/>
    <col min="8971" max="8971" width="20.5546875" style="21" bestFit="1" customWidth="1"/>
    <col min="8972" max="8972" width="11.33203125" style="21" bestFit="1" customWidth="1"/>
    <col min="8973" max="9216" width="9.109375" style="21"/>
    <col min="9217" max="9217" width="10.109375" style="21" bestFit="1" customWidth="1"/>
    <col min="9218" max="9218" width="13.33203125" style="21" bestFit="1" customWidth="1"/>
    <col min="9219" max="9219" width="4.109375" style="21" bestFit="1" customWidth="1"/>
    <col min="9220" max="9220" width="12.109375" style="21" bestFit="1" customWidth="1"/>
    <col min="9221" max="9221" width="10" style="21" bestFit="1" customWidth="1"/>
    <col min="9222" max="9222" width="20.5546875" style="21" bestFit="1" customWidth="1"/>
    <col min="9223" max="9223" width="18.88671875" style="21" customWidth="1"/>
    <col min="9224" max="9224" width="12.109375" style="21" bestFit="1" customWidth="1"/>
    <col min="9225" max="9225" width="11.33203125" style="21" bestFit="1" customWidth="1"/>
    <col min="9226" max="9226" width="12.5546875" style="21" bestFit="1" customWidth="1"/>
    <col min="9227" max="9227" width="20.5546875" style="21" bestFit="1" customWidth="1"/>
    <col min="9228" max="9228" width="11.33203125" style="21" bestFit="1" customWidth="1"/>
    <col min="9229" max="9472" width="9.109375" style="21"/>
    <col min="9473" max="9473" width="10.109375" style="21" bestFit="1" customWidth="1"/>
    <col min="9474" max="9474" width="13.33203125" style="21" bestFit="1" customWidth="1"/>
    <col min="9475" max="9475" width="4.109375" style="21" bestFit="1" customWidth="1"/>
    <col min="9476" max="9476" width="12.109375" style="21" bestFit="1" customWidth="1"/>
    <col min="9477" max="9477" width="10" style="21" bestFit="1" customWidth="1"/>
    <col min="9478" max="9478" width="20.5546875" style="21" bestFit="1" customWidth="1"/>
    <col min="9479" max="9479" width="18.88671875" style="21" customWidth="1"/>
    <col min="9480" max="9480" width="12.109375" style="21" bestFit="1" customWidth="1"/>
    <col min="9481" max="9481" width="11.33203125" style="21" bestFit="1" customWidth="1"/>
    <col min="9482" max="9482" width="12.5546875" style="21" bestFit="1" customWidth="1"/>
    <col min="9483" max="9483" width="20.5546875" style="21" bestFit="1" customWidth="1"/>
    <col min="9484" max="9484" width="11.33203125" style="21" bestFit="1" customWidth="1"/>
    <col min="9485" max="9728" width="9.109375" style="21"/>
    <col min="9729" max="9729" width="10.109375" style="21" bestFit="1" customWidth="1"/>
    <col min="9730" max="9730" width="13.33203125" style="21" bestFit="1" customWidth="1"/>
    <col min="9731" max="9731" width="4.109375" style="21" bestFit="1" customWidth="1"/>
    <col min="9732" max="9732" width="12.109375" style="21" bestFit="1" customWidth="1"/>
    <col min="9733" max="9733" width="10" style="21" bestFit="1" customWidth="1"/>
    <col min="9734" max="9734" width="20.5546875" style="21" bestFit="1" customWidth="1"/>
    <col min="9735" max="9735" width="18.88671875" style="21" customWidth="1"/>
    <col min="9736" max="9736" width="12.109375" style="21" bestFit="1" customWidth="1"/>
    <col min="9737" max="9737" width="11.33203125" style="21" bestFit="1" customWidth="1"/>
    <col min="9738" max="9738" width="12.5546875" style="21" bestFit="1" customWidth="1"/>
    <col min="9739" max="9739" width="20.5546875" style="21" bestFit="1" customWidth="1"/>
    <col min="9740" max="9740" width="11.33203125" style="21" bestFit="1" customWidth="1"/>
    <col min="9741" max="9984" width="9.109375" style="21"/>
    <col min="9985" max="9985" width="10.109375" style="21" bestFit="1" customWidth="1"/>
    <col min="9986" max="9986" width="13.33203125" style="21" bestFit="1" customWidth="1"/>
    <col min="9987" max="9987" width="4.109375" style="21" bestFit="1" customWidth="1"/>
    <col min="9988" max="9988" width="12.109375" style="21" bestFit="1" customWidth="1"/>
    <col min="9989" max="9989" width="10" style="21" bestFit="1" customWidth="1"/>
    <col min="9990" max="9990" width="20.5546875" style="21" bestFit="1" customWidth="1"/>
    <col min="9991" max="9991" width="18.88671875" style="21" customWidth="1"/>
    <col min="9992" max="9992" width="12.109375" style="21" bestFit="1" customWidth="1"/>
    <col min="9993" max="9993" width="11.33203125" style="21" bestFit="1" customWidth="1"/>
    <col min="9994" max="9994" width="12.5546875" style="21" bestFit="1" customWidth="1"/>
    <col min="9995" max="9995" width="20.5546875" style="21" bestFit="1" customWidth="1"/>
    <col min="9996" max="9996" width="11.33203125" style="21" bestFit="1" customWidth="1"/>
    <col min="9997" max="10240" width="9.109375" style="21"/>
    <col min="10241" max="10241" width="10.109375" style="21" bestFit="1" customWidth="1"/>
    <col min="10242" max="10242" width="13.33203125" style="21" bestFit="1" customWidth="1"/>
    <col min="10243" max="10243" width="4.109375" style="21" bestFit="1" customWidth="1"/>
    <col min="10244" max="10244" width="12.109375" style="21" bestFit="1" customWidth="1"/>
    <col min="10245" max="10245" width="10" style="21" bestFit="1" customWidth="1"/>
    <col min="10246" max="10246" width="20.5546875" style="21" bestFit="1" customWidth="1"/>
    <col min="10247" max="10247" width="18.88671875" style="21" customWidth="1"/>
    <col min="10248" max="10248" width="12.109375" style="21" bestFit="1" customWidth="1"/>
    <col min="10249" max="10249" width="11.33203125" style="21" bestFit="1" customWidth="1"/>
    <col min="10250" max="10250" width="12.5546875" style="21" bestFit="1" customWidth="1"/>
    <col min="10251" max="10251" width="20.5546875" style="21" bestFit="1" customWidth="1"/>
    <col min="10252" max="10252" width="11.33203125" style="21" bestFit="1" customWidth="1"/>
    <col min="10253" max="10496" width="9.109375" style="21"/>
    <col min="10497" max="10497" width="10.109375" style="21" bestFit="1" customWidth="1"/>
    <col min="10498" max="10498" width="13.33203125" style="21" bestFit="1" customWidth="1"/>
    <col min="10499" max="10499" width="4.109375" style="21" bestFit="1" customWidth="1"/>
    <col min="10500" max="10500" width="12.109375" style="21" bestFit="1" customWidth="1"/>
    <col min="10501" max="10501" width="10" style="21" bestFit="1" customWidth="1"/>
    <col min="10502" max="10502" width="20.5546875" style="21" bestFit="1" customWidth="1"/>
    <col min="10503" max="10503" width="18.88671875" style="21" customWidth="1"/>
    <col min="10504" max="10504" width="12.109375" style="21" bestFit="1" customWidth="1"/>
    <col min="10505" max="10505" width="11.33203125" style="21" bestFit="1" customWidth="1"/>
    <col min="10506" max="10506" width="12.5546875" style="21" bestFit="1" customWidth="1"/>
    <col min="10507" max="10507" width="20.5546875" style="21" bestFit="1" customWidth="1"/>
    <col min="10508" max="10508" width="11.33203125" style="21" bestFit="1" customWidth="1"/>
    <col min="10509" max="10752" width="9.109375" style="21"/>
    <col min="10753" max="10753" width="10.109375" style="21" bestFit="1" customWidth="1"/>
    <col min="10754" max="10754" width="13.33203125" style="21" bestFit="1" customWidth="1"/>
    <col min="10755" max="10755" width="4.109375" style="21" bestFit="1" customWidth="1"/>
    <col min="10756" max="10756" width="12.109375" style="21" bestFit="1" customWidth="1"/>
    <col min="10757" max="10757" width="10" style="21" bestFit="1" customWidth="1"/>
    <col min="10758" max="10758" width="20.5546875" style="21" bestFit="1" customWidth="1"/>
    <col min="10759" max="10759" width="18.88671875" style="21" customWidth="1"/>
    <col min="10760" max="10760" width="12.109375" style="21" bestFit="1" customWidth="1"/>
    <col min="10761" max="10761" width="11.33203125" style="21" bestFit="1" customWidth="1"/>
    <col min="10762" max="10762" width="12.5546875" style="21" bestFit="1" customWidth="1"/>
    <col min="10763" max="10763" width="20.5546875" style="21" bestFit="1" customWidth="1"/>
    <col min="10764" max="10764" width="11.33203125" style="21" bestFit="1" customWidth="1"/>
    <col min="10765" max="11008" width="9.109375" style="21"/>
    <col min="11009" max="11009" width="10.109375" style="21" bestFit="1" customWidth="1"/>
    <col min="11010" max="11010" width="13.33203125" style="21" bestFit="1" customWidth="1"/>
    <col min="11011" max="11011" width="4.109375" style="21" bestFit="1" customWidth="1"/>
    <col min="11012" max="11012" width="12.109375" style="21" bestFit="1" customWidth="1"/>
    <col min="11013" max="11013" width="10" style="21" bestFit="1" customWidth="1"/>
    <col min="11014" max="11014" width="20.5546875" style="21" bestFit="1" customWidth="1"/>
    <col min="11015" max="11015" width="18.88671875" style="21" customWidth="1"/>
    <col min="11016" max="11016" width="12.109375" style="21" bestFit="1" customWidth="1"/>
    <col min="11017" max="11017" width="11.33203125" style="21" bestFit="1" customWidth="1"/>
    <col min="11018" max="11018" width="12.5546875" style="21" bestFit="1" customWidth="1"/>
    <col min="11019" max="11019" width="20.5546875" style="21" bestFit="1" customWidth="1"/>
    <col min="11020" max="11020" width="11.33203125" style="21" bestFit="1" customWidth="1"/>
    <col min="11021" max="11264" width="9.109375" style="21"/>
    <col min="11265" max="11265" width="10.109375" style="21" bestFit="1" customWidth="1"/>
    <col min="11266" max="11266" width="13.33203125" style="21" bestFit="1" customWidth="1"/>
    <col min="11267" max="11267" width="4.109375" style="21" bestFit="1" customWidth="1"/>
    <col min="11268" max="11268" width="12.109375" style="21" bestFit="1" customWidth="1"/>
    <col min="11269" max="11269" width="10" style="21" bestFit="1" customWidth="1"/>
    <col min="11270" max="11270" width="20.5546875" style="21" bestFit="1" customWidth="1"/>
    <col min="11271" max="11271" width="18.88671875" style="21" customWidth="1"/>
    <col min="11272" max="11272" width="12.109375" style="21" bestFit="1" customWidth="1"/>
    <col min="11273" max="11273" width="11.33203125" style="21" bestFit="1" customWidth="1"/>
    <col min="11274" max="11274" width="12.5546875" style="21" bestFit="1" customWidth="1"/>
    <col min="11275" max="11275" width="20.5546875" style="21" bestFit="1" customWidth="1"/>
    <col min="11276" max="11276" width="11.33203125" style="21" bestFit="1" customWidth="1"/>
    <col min="11277" max="11520" width="9.109375" style="21"/>
    <col min="11521" max="11521" width="10.109375" style="21" bestFit="1" customWidth="1"/>
    <col min="11522" max="11522" width="13.33203125" style="21" bestFit="1" customWidth="1"/>
    <col min="11523" max="11523" width="4.109375" style="21" bestFit="1" customWidth="1"/>
    <col min="11524" max="11524" width="12.109375" style="21" bestFit="1" customWidth="1"/>
    <col min="11525" max="11525" width="10" style="21" bestFit="1" customWidth="1"/>
    <col min="11526" max="11526" width="20.5546875" style="21" bestFit="1" customWidth="1"/>
    <col min="11527" max="11527" width="18.88671875" style="21" customWidth="1"/>
    <col min="11528" max="11528" width="12.109375" style="21" bestFit="1" customWidth="1"/>
    <col min="11529" max="11529" width="11.33203125" style="21" bestFit="1" customWidth="1"/>
    <col min="11530" max="11530" width="12.5546875" style="21" bestFit="1" customWidth="1"/>
    <col min="11531" max="11531" width="20.5546875" style="21" bestFit="1" customWidth="1"/>
    <col min="11532" max="11532" width="11.33203125" style="21" bestFit="1" customWidth="1"/>
    <col min="11533" max="11776" width="9.109375" style="21"/>
    <col min="11777" max="11777" width="10.109375" style="21" bestFit="1" customWidth="1"/>
    <col min="11778" max="11778" width="13.33203125" style="21" bestFit="1" customWidth="1"/>
    <col min="11779" max="11779" width="4.109375" style="21" bestFit="1" customWidth="1"/>
    <col min="11780" max="11780" width="12.109375" style="21" bestFit="1" customWidth="1"/>
    <col min="11781" max="11781" width="10" style="21" bestFit="1" customWidth="1"/>
    <col min="11782" max="11782" width="20.5546875" style="21" bestFit="1" customWidth="1"/>
    <col min="11783" max="11783" width="18.88671875" style="21" customWidth="1"/>
    <col min="11784" max="11784" width="12.109375" style="21" bestFit="1" customWidth="1"/>
    <col min="11785" max="11785" width="11.33203125" style="21" bestFit="1" customWidth="1"/>
    <col min="11786" max="11786" width="12.5546875" style="21" bestFit="1" customWidth="1"/>
    <col min="11787" max="11787" width="20.5546875" style="21" bestFit="1" customWidth="1"/>
    <col min="11788" max="11788" width="11.33203125" style="21" bestFit="1" customWidth="1"/>
    <col min="11789" max="12032" width="9.109375" style="21"/>
    <col min="12033" max="12033" width="10.109375" style="21" bestFit="1" customWidth="1"/>
    <col min="12034" max="12034" width="13.33203125" style="21" bestFit="1" customWidth="1"/>
    <col min="12035" max="12035" width="4.109375" style="21" bestFit="1" customWidth="1"/>
    <col min="12036" max="12036" width="12.109375" style="21" bestFit="1" customWidth="1"/>
    <col min="12037" max="12037" width="10" style="21" bestFit="1" customWidth="1"/>
    <col min="12038" max="12038" width="20.5546875" style="21" bestFit="1" customWidth="1"/>
    <col min="12039" max="12039" width="18.88671875" style="21" customWidth="1"/>
    <col min="12040" max="12040" width="12.109375" style="21" bestFit="1" customWidth="1"/>
    <col min="12041" max="12041" width="11.33203125" style="21" bestFit="1" customWidth="1"/>
    <col min="12042" max="12042" width="12.5546875" style="21" bestFit="1" customWidth="1"/>
    <col min="12043" max="12043" width="20.5546875" style="21" bestFit="1" customWidth="1"/>
    <col min="12044" max="12044" width="11.33203125" style="21" bestFit="1" customWidth="1"/>
    <col min="12045" max="12288" width="9.109375" style="21"/>
    <col min="12289" max="12289" width="10.109375" style="21" bestFit="1" customWidth="1"/>
    <col min="12290" max="12290" width="13.33203125" style="21" bestFit="1" customWidth="1"/>
    <col min="12291" max="12291" width="4.109375" style="21" bestFit="1" customWidth="1"/>
    <col min="12292" max="12292" width="12.109375" style="21" bestFit="1" customWidth="1"/>
    <col min="12293" max="12293" width="10" style="21" bestFit="1" customWidth="1"/>
    <col min="12294" max="12294" width="20.5546875" style="21" bestFit="1" customWidth="1"/>
    <col min="12295" max="12295" width="18.88671875" style="21" customWidth="1"/>
    <col min="12296" max="12296" width="12.109375" style="21" bestFit="1" customWidth="1"/>
    <col min="12297" max="12297" width="11.33203125" style="21" bestFit="1" customWidth="1"/>
    <col min="12298" max="12298" width="12.5546875" style="21" bestFit="1" customWidth="1"/>
    <col min="12299" max="12299" width="20.5546875" style="21" bestFit="1" customWidth="1"/>
    <col min="12300" max="12300" width="11.33203125" style="21" bestFit="1" customWidth="1"/>
    <col min="12301" max="12544" width="9.109375" style="21"/>
    <col min="12545" max="12545" width="10.109375" style="21" bestFit="1" customWidth="1"/>
    <col min="12546" max="12546" width="13.33203125" style="21" bestFit="1" customWidth="1"/>
    <col min="12547" max="12547" width="4.109375" style="21" bestFit="1" customWidth="1"/>
    <col min="12548" max="12548" width="12.109375" style="21" bestFit="1" customWidth="1"/>
    <col min="12549" max="12549" width="10" style="21" bestFit="1" customWidth="1"/>
    <col min="12550" max="12550" width="20.5546875" style="21" bestFit="1" customWidth="1"/>
    <col min="12551" max="12551" width="18.88671875" style="21" customWidth="1"/>
    <col min="12552" max="12552" width="12.109375" style="21" bestFit="1" customWidth="1"/>
    <col min="12553" max="12553" width="11.33203125" style="21" bestFit="1" customWidth="1"/>
    <col min="12554" max="12554" width="12.5546875" style="21" bestFit="1" customWidth="1"/>
    <col min="12555" max="12555" width="20.5546875" style="21" bestFit="1" customWidth="1"/>
    <col min="12556" max="12556" width="11.33203125" style="21" bestFit="1" customWidth="1"/>
    <col min="12557" max="12800" width="9.109375" style="21"/>
    <col min="12801" max="12801" width="10.109375" style="21" bestFit="1" customWidth="1"/>
    <col min="12802" max="12802" width="13.33203125" style="21" bestFit="1" customWidth="1"/>
    <col min="12803" max="12803" width="4.109375" style="21" bestFit="1" customWidth="1"/>
    <col min="12804" max="12804" width="12.109375" style="21" bestFit="1" customWidth="1"/>
    <col min="12805" max="12805" width="10" style="21" bestFit="1" customWidth="1"/>
    <col min="12806" max="12806" width="20.5546875" style="21" bestFit="1" customWidth="1"/>
    <col min="12807" max="12807" width="18.88671875" style="21" customWidth="1"/>
    <col min="12808" max="12808" width="12.109375" style="21" bestFit="1" customWidth="1"/>
    <col min="12809" max="12809" width="11.33203125" style="21" bestFit="1" customWidth="1"/>
    <col min="12810" max="12810" width="12.5546875" style="21" bestFit="1" customWidth="1"/>
    <col min="12811" max="12811" width="20.5546875" style="21" bestFit="1" customWidth="1"/>
    <col min="12812" max="12812" width="11.33203125" style="21" bestFit="1" customWidth="1"/>
    <col min="12813" max="13056" width="9.109375" style="21"/>
    <col min="13057" max="13057" width="10.109375" style="21" bestFit="1" customWidth="1"/>
    <col min="13058" max="13058" width="13.33203125" style="21" bestFit="1" customWidth="1"/>
    <col min="13059" max="13059" width="4.109375" style="21" bestFit="1" customWidth="1"/>
    <col min="13060" max="13060" width="12.109375" style="21" bestFit="1" customWidth="1"/>
    <col min="13061" max="13061" width="10" style="21" bestFit="1" customWidth="1"/>
    <col min="13062" max="13062" width="20.5546875" style="21" bestFit="1" customWidth="1"/>
    <col min="13063" max="13063" width="18.88671875" style="21" customWidth="1"/>
    <col min="13064" max="13064" width="12.109375" style="21" bestFit="1" customWidth="1"/>
    <col min="13065" max="13065" width="11.33203125" style="21" bestFit="1" customWidth="1"/>
    <col min="13066" max="13066" width="12.5546875" style="21" bestFit="1" customWidth="1"/>
    <col min="13067" max="13067" width="20.5546875" style="21" bestFit="1" customWidth="1"/>
    <col min="13068" max="13068" width="11.33203125" style="21" bestFit="1" customWidth="1"/>
    <col min="13069" max="13312" width="9.109375" style="21"/>
    <col min="13313" max="13313" width="10.109375" style="21" bestFit="1" customWidth="1"/>
    <col min="13314" max="13314" width="13.33203125" style="21" bestFit="1" customWidth="1"/>
    <col min="13315" max="13315" width="4.109375" style="21" bestFit="1" customWidth="1"/>
    <col min="13316" max="13316" width="12.109375" style="21" bestFit="1" customWidth="1"/>
    <col min="13317" max="13317" width="10" style="21" bestFit="1" customWidth="1"/>
    <col min="13318" max="13318" width="20.5546875" style="21" bestFit="1" customWidth="1"/>
    <col min="13319" max="13319" width="18.88671875" style="21" customWidth="1"/>
    <col min="13320" max="13320" width="12.109375" style="21" bestFit="1" customWidth="1"/>
    <col min="13321" max="13321" width="11.33203125" style="21" bestFit="1" customWidth="1"/>
    <col min="13322" max="13322" width="12.5546875" style="21" bestFit="1" customWidth="1"/>
    <col min="13323" max="13323" width="20.5546875" style="21" bestFit="1" customWidth="1"/>
    <col min="13324" max="13324" width="11.33203125" style="21" bestFit="1" customWidth="1"/>
    <col min="13325" max="13568" width="9.109375" style="21"/>
    <col min="13569" max="13569" width="10.109375" style="21" bestFit="1" customWidth="1"/>
    <col min="13570" max="13570" width="13.33203125" style="21" bestFit="1" customWidth="1"/>
    <col min="13571" max="13571" width="4.109375" style="21" bestFit="1" customWidth="1"/>
    <col min="13572" max="13572" width="12.109375" style="21" bestFit="1" customWidth="1"/>
    <col min="13573" max="13573" width="10" style="21" bestFit="1" customWidth="1"/>
    <col min="13574" max="13574" width="20.5546875" style="21" bestFit="1" customWidth="1"/>
    <col min="13575" max="13575" width="18.88671875" style="21" customWidth="1"/>
    <col min="13576" max="13576" width="12.109375" style="21" bestFit="1" customWidth="1"/>
    <col min="13577" max="13577" width="11.33203125" style="21" bestFit="1" customWidth="1"/>
    <col min="13578" max="13578" width="12.5546875" style="21" bestFit="1" customWidth="1"/>
    <col min="13579" max="13579" width="20.5546875" style="21" bestFit="1" customWidth="1"/>
    <col min="13580" max="13580" width="11.33203125" style="21" bestFit="1" customWidth="1"/>
    <col min="13581" max="13824" width="9.109375" style="21"/>
    <col min="13825" max="13825" width="10.109375" style="21" bestFit="1" customWidth="1"/>
    <col min="13826" max="13826" width="13.33203125" style="21" bestFit="1" customWidth="1"/>
    <col min="13827" max="13827" width="4.109375" style="21" bestFit="1" customWidth="1"/>
    <col min="13828" max="13828" width="12.109375" style="21" bestFit="1" customWidth="1"/>
    <col min="13829" max="13829" width="10" style="21" bestFit="1" customWidth="1"/>
    <col min="13830" max="13830" width="20.5546875" style="21" bestFit="1" customWidth="1"/>
    <col min="13831" max="13831" width="18.88671875" style="21" customWidth="1"/>
    <col min="13832" max="13832" width="12.109375" style="21" bestFit="1" customWidth="1"/>
    <col min="13833" max="13833" width="11.33203125" style="21" bestFit="1" customWidth="1"/>
    <col min="13834" max="13834" width="12.5546875" style="21" bestFit="1" customWidth="1"/>
    <col min="13835" max="13835" width="20.5546875" style="21" bestFit="1" customWidth="1"/>
    <col min="13836" max="13836" width="11.33203125" style="21" bestFit="1" customWidth="1"/>
    <col min="13837" max="14080" width="9.109375" style="21"/>
    <col min="14081" max="14081" width="10.109375" style="21" bestFit="1" customWidth="1"/>
    <col min="14082" max="14082" width="13.33203125" style="21" bestFit="1" customWidth="1"/>
    <col min="14083" max="14083" width="4.109375" style="21" bestFit="1" customWidth="1"/>
    <col min="14084" max="14084" width="12.109375" style="21" bestFit="1" customWidth="1"/>
    <col min="14085" max="14085" width="10" style="21" bestFit="1" customWidth="1"/>
    <col min="14086" max="14086" width="20.5546875" style="21" bestFit="1" customWidth="1"/>
    <col min="14087" max="14087" width="18.88671875" style="21" customWidth="1"/>
    <col min="14088" max="14088" width="12.109375" style="21" bestFit="1" customWidth="1"/>
    <col min="14089" max="14089" width="11.33203125" style="21" bestFit="1" customWidth="1"/>
    <col min="14090" max="14090" width="12.5546875" style="21" bestFit="1" customWidth="1"/>
    <col min="14091" max="14091" width="20.5546875" style="21" bestFit="1" customWidth="1"/>
    <col min="14092" max="14092" width="11.33203125" style="21" bestFit="1" customWidth="1"/>
    <col min="14093" max="14336" width="9.109375" style="21"/>
    <col min="14337" max="14337" width="10.109375" style="21" bestFit="1" customWidth="1"/>
    <col min="14338" max="14338" width="13.33203125" style="21" bestFit="1" customWidth="1"/>
    <col min="14339" max="14339" width="4.109375" style="21" bestFit="1" customWidth="1"/>
    <col min="14340" max="14340" width="12.109375" style="21" bestFit="1" customWidth="1"/>
    <col min="14341" max="14341" width="10" style="21" bestFit="1" customWidth="1"/>
    <col min="14342" max="14342" width="20.5546875" style="21" bestFit="1" customWidth="1"/>
    <col min="14343" max="14343" width="18.88671875" style="21" customWidth="1"/>
    <col min="14344" max="14344" width="12.109375" style="21" bestFit="1" customWidth="1"/>
    <col min="14345" max="14345" width="11.33203125" style="21" bestFit="1" customWidth="1"/>
    <col min="14346" max="14346" width="12.5546875" style="21" bestFit="1" customWidth="1"/>
    <col min="14347" max="14347" width="20.5546875" style="21" bestFit="1" customWidth="1"/>
    <col min="14348" max="14348" width="11.33203125" style="21" bestFit="1" customWidth="1"/>
    <col min="14349" max="14592" width="9.109375" style="21"/>
    <col min="14593" max="14593" width="10.109375" style="21" bestFit="1" customWidth="1"/>
    <col min="14594" max="14594" width="13.33203125" style="21" bestFit="1" customWidth="1"/>
    <col min="14595" max="14595" width="4.109375" style="21" bestFit="1" customWidth="1"/>
    <col min="14596" max="14596" width="12.109375" style="21" bestFit="1" customWidth="1"/>
    <col min="14597" max="14597" width="10" style="21" bestFit="1" customWidth="1"/>
    <col min="14598" max="14598" width="20.5546875" style="21" bestFit="1" customWidth="1"/>
    <col min="14599" max="14599" width="18.88671875" style="21" customWidth="1"/>
    <col min="14600" max="14600" width="12.109375" style="21" bestFit="1" customWidth="1"/>
    <col min="14601" max="14601" width="11.33203125" style="21" bestFit="1" customWidth="1"/>
    <col min="14602" max="14602" width="12.5546875" style="21" bestFit="1" customWidth="1"/>
    <col min="14603" max="14603" width="20.5546875" style="21" bestFit="1" customWidth="1"/>
    <col min="14604" max="14604" width="11.33203125" style="21" bestFit="1" customWidth="1"/>
    <col min="14605" max="14848" width="9.109375" style="21"/>
    <col min="14849" max="14849" width="10.109375" style="21" bestFit="1" customWidth="1"/>
    <col min="14850" max="14850" width="13.33203125" style="21" bestFit="1" customWidth="1"/>
    <col min="14851" max="14851" width="4.109375" style="21" bestFit="1" customWidth="1"/>
    <col min="14852" max="14852" width="12.109375" style="21" bestFit="1" customWidth="1"/>
    <col min="14853" max="14853" width="10" style="21" bestFit="1" customWidth="1"/>
    <col min="14854" max="14854" width="20.5546875" style="21" bestFit="1" customWidth="1"/>
    <col min="14855" max="14855" width="18.88671875" style="21" customWidth="1"/>
    <col min="14856" max="14856" width="12.109375" style="21" bestFit="1" customWidth="1"/>
    <col min="14857" max="14857" width="11.33203125" style="21" bestFit="1" customWidth="1"/>
    <col min="14858" max="14858" width="12.5546875" style="21" bestFit="1" customWidth="1"/>
    <col min="14859" max="14859" width="20.5546875" style="21" bestFit="1" customWidth="1"/>
    <col min="14860" max="14860" width="11.33203125" style="21" bestFit="1" customWidth="1"/>
    <col min="14861" max="15104" width="9.109375" style="21"/>
    <col min="15105" max="15105" width="10.109375" style="21" bestFit="1" customWidth="1"/>
    <col min="15106" max="15106" width="13.33203125" style="21" bestFit="1" customWidth="1"/>
    <col min="15107" max="15107" width="4.109375" style="21" bestFit="1" customWidth="1"/>
    <col min="15108" max="15108" width="12.109375" style="21" bestFit="1" customWidth="1"/>
    <col min="15109" max="15109" width="10" style="21" bestFit="1" customWidth="1"/>
    <col min="15110" max="15110" width="20.5546875" style="21" bestFit="1" customWidth="1"/>
    <col min="15111" max="15111" width="18.88671875" style="21" customWidth="1"/>
    <col min="15112" max="15112" width="12.109375" style="21" bestFit="1" customWidth="1"/>
    <col min="15113" max="15113" width="11.33203125" style="21" bestFit="1" customWidth="1"/>
    <col min="15114" max="15114" width="12.5546875" style="21" bestFit="1" customWidth="1"/>
    <col min="15115" max="15115" width="20.5546875" style="21" bestFit="1" customWidth="1"/>
    <col min="15116" max="15116" width="11.33203125" style="21" bestFit="1" customWidth="1"/>
    <col min="15117" max="15360" width="9.109375" style="21"/>
    <col min="15361" max="15361" width="10.109375" style="21" bestFit="1" customWidth="1"/>
    <col min="15362" max="15362" width="13.33203125" style="21" bestFit="1" customWidth="1"/>
    <col min="15363" max="15363" width="4.109375" style="21" bestFit="1" customWidth="1"/>
    <col min="15364" max="15364" width="12.109375" style="21" bestFit="1" customWidth="1"/>
    <col min="15365" max="15365" width="10" style="21" bestFit="1" customWidth="1"/>
    <col min="15366" max="15366" width="20.5546875" style="21" bestFit="1" customWidth="1"/>
    <col min="15367" max="15367" width="18.88671875" style="21" customWidth="1"/>
    <col min="15368" max="15368" width="12.109375" style="21" bestFit="1" customWidth="1"/>
    <col min="15369" max="15369" width="11.33203125" style="21" bestFit="1" customWidth="1"/>
    <col min="15370" max="15370" width="12.5546875" style="21" bestFit="1" customWidth="1"/>
    <col min="15371" max="15371" width="20.5546875" style="21" bestFit="1" customWidth="1"/>
    <col min="15372" max="15372" width="11.33203125" style="21" bestFit="1" customWidth="1"/>
    <col min="15373" max="15616" width="9.109375" style="21"/>
    <col min="15617" max="15617" width="10.109375" style="21" bestFit="1" customWidth="1"/>
    <col min="15618" max="15618" width="13.33203125" style="21" bestFit="1" customWidth="1"/>
    <col min="15619" max="15619" width="4.109375" style="21" bestFit="1" customWidth="1"/>
    <col min="15620" max="15620" width="12.109375" style="21" bestFit="1" customWidth="1"/>
    <col min="15621" max="15621" width="10" style="21" bestFit="1" customWidth="1"/>
    <col min="15622" max="15622" width="20.5546875" style="21" bestFit="1" customWidth="1"/>
    <col min="15623" max="15623" width="18.88671875" style="21" customWidth="1"/>
    <col min="15624" max="15624" width="12.109375" style="21" bestFit="1" customWidth="1"/>
    <col min="15625" max="15625" width="11.33203125" style="21" bestFit="1" customWidth="1"/>
    <col min="15626" max="15626" width="12.5546875" style="21" bestFit="1" customWidth="1"/>
    <col min="15627" max="15627" width="20.5546875" style="21" bestFit="1" customWidth="1"/>
    <col min="15628" max="15628" width="11.33203125" style="21" bestFit="1" customWidth="1"/>
    <col min="15629" max="15872" width="9.109375" style="21"/>
    <col min="15873" max="15873" width="10.109375" style="21" bestFit="1" customWidth="1"/>
    <col min="15874" max="15874" width="13.33203125" style="21" bestFit="1" customWidth="1"/>
    <col min="15875" max="15875" width="4.109375" style="21" bestFit="1" customWidth="1"/>
    <col min="15876" max="15876" width="12.109375" style="21" bestFit="1" customWidth="1"/>
    <col min="15877" max="15877" width="10" style="21" bestFit="1" customWidth="1"/>
    <col min="15878" max="15878" width="20.5546875" style="21" bestFit="1" customWidth="1"/>
    <col min="15879" max="15879" width="18.88671875" style="21" customWidth="1"/>
    <col min="15880" max="15880" width="12.109375" style="21" bestFit="1" customWidth="1"/>
    <col min="15881" max="15881" width="11.33203125" style="21" bestFit="1" customWidth="1"/>
    <col min="15882" max="15882" width="12.5546875" style="21" bestFit="1" customWidth="1"/>
    <col min="15883" max="15883" width="20.5546875" style="21" bestFit="1" customWidth="1"/>
    <col min="15884" max="15884" width="11.33203125" style="21" bestFit="1" customWidth="1"/>
    <col min="15885" max="16128" width="9.109375" style="21"/>
    <col min="16129" max="16129" width="10.109375" style="21" bestFit="1" customWidth="1"/>
    <col min="16130" max="16130" width="13.33203125" style="21" bestFit="1" customWidth="1"/>
    <col min="16131" max="16131" width="4.109375" style="21" bestFit="1" customWidth="1"/>
    <col min="16132" max="16132" width="12.109375" style="21" bestFit="1" customWidth="1"/>
    <col min="16133" max="16133" width="10" style="21" bestFit="1" customWidth="1"/>
    <col min="16134" max="16134" width="20.5546875" style="21" bestFit="1" customWidth="1"/>
    <col min="16135" max="16135" width="18.88671875" style="21" customWidth="1"/>
    <col min="16136" max="16136" width="12.109375" style="21" bestFit="1" customWidth="1"/>
    <col min="16137" max="16137" width="11.33203125" style="21" bestFit="1" customWidth="1"/>
    <col min="16138" max="16138" width="12.5546875" style="21" bestFit="1" customWidth="1"/>
    <col min="16139" max="16139" width="20.5546875" style="21" bestFit="1" customWidth="1"/>
    <col min="16140" max="16140" width="11.33203125" style="21" bestFit="1" customWidth="1"/>
    <col min="16141" max="16384" width="9.109375" style="21"/>
  </cols>
  <sheetData>
    <row r="1" spans="1:12" ht="14.4" x14ac:dyDescent="0.25">
      <c r="A1" s="43" t="s">
        <v>56</v>
      </c>
      <c r="B1" s="44"/>
      <c r="C1" s="44"/>
      <c r="D1" s="44"/>
      <c r="E1" s="44"/>
      <c r="F1" s="45"/>
      <c r="H1" s="31"/>
    </row>
    <row r="2" spans="1:12" x14ac:dyDescent="0.25">
      <c r="H2" s="22"/>
    </row>
    <row r="3" spans="1:12" x14ac:dyDescent="0.25">
      <c r="A3" s="46" t="s">
        <v>57</v>
      </c>
      <c r="B3" s="46"/>
      <c r="C3" s="46"/>
      <c r="D3" s="46"/>
      <c r="E3" s="46"/>
      <c r="F3" s="46"/>
    </row>
    <row r="4" spans="1:12" x14ac:dyDescent="0.25">
      <c r="E4" s="21" t="s">
        <v>58</v>
      </c>
      <c r="F4" s="21" t="s">
        <v>59</v>
      </c>
    </row>
    <row r="5" spans="1:12" ht="14.4" x14ac:dyDescent="0.3">
      <c r="A5" s="23" t="s">
        <v>60</v>
      </c>
      <c r="B5" s="24">
        <v>1903.98</v>
      </c>
      <c r="C5" s="23"/>
      <c r="D5" s="25"/>
      <c r="E5" s="26">
        <v>0</v>
      </c>
      <c r="F5" s="24">
        <v>0</v>
      </c>
    </row>
    <row r="6" spans="1:12" ht="14.4" x14ac:dyDescent="0.3">
      <c r="A6" s="23" t="s">
        <v>61</v>
      </c>
      <c r="B6" s="24">
        <f>B5+0.01</f>
        <v>1903.99</v>
      </c>
      <c r="C6" s="23" t="s">
        <v>62</v>
      </c>
      <c r="D6" s="24">
        <v>2826.65</v>
      </c>
      <c r="E6" s="27">
        <v>7.4999999999999997E-2</v>
      </c>
      <c r="F6" s="24">
        <v>142.80000000000001</v>
      </c>
    </row>
    <row r="7" spans="1:12" ht="14.4" x14ac:dyDescent="0.3">
      <c r="A7" s="23" t="s">
        <v>61</v>
      </c>
      <c r="B7" s="24">
        <f>D6+0.01</f>
        <v>2826.6600000000003</v>
      </c>
      <c r="C7" s="23" t="s">
        <v>62</v>
      </c>
      <c r="D7" s="24">
        <v>3751.05</v>
      </c>
      <c r="E7" s="26">
        <v>0.15</v>
      </c>
      <c r="F7" s="24">
        <v>354.8</v>
      </c>
    </row>
    <row r="8" spans="1:12" ht="14.4" x14ac:dyDescent="0.3">
      <c r="A8" s="23" t="s">
        <v>61</v>
      </c>
      <c r="B8" s="24">
        <f>D7+0.01</f>
        <v>3751.0600000000004</v>
      </c>
      <c r="C8" s="23" t="s">
        <v>62</v>
      </c>
      <c r="D8" s="24">
        <v>4664.68</v>
      </c>
      <c r="E8" s="27">
        <v>0.22500000000000001</v>
      </c>
      <c r="F8" s="24">
        <v>636.16</v>
      </c>
    </row>
    <row r="9" spans="1:12" ht="14.4" x14ac:dyDescent="0.3">
      <c r="A9" s="23" t="s">
        <v>63</v>
      </c>
      <c r="B9" s="24">
        <f>D8</f>
        <v>4664.68</v>
      </c>
      <c r="C9" s="23"/>
      <c r="D9" s="24"/>
      <c r="E9" s="27">
        <v>0.27500000000000002</v>
      </c>
      <c r="F9" s="24">
        <v>869.36</v>
      </c>
    </row>
    <row r="12" spans="1:12" ht="14.4" x14ac:dyDescent="0.3">
      <c r="B12" s="28"/>
    </row>
    <row r="13" spans="1:12" x14ac:dyDescent="0.25">
      <c r="G13" s="29" t="s">
        <v>64</v>
      </c>
      <c r="H13" s="29" t="s">
        <v>65</v>
      </c>
      <c r="I13" s="30" t="s">
        <v>66</v>
      </c>
      <c r="J13" s="30" t="s">
        <v>67</v>
      </c>
      <c r="K13" s="29" t="s">
        <v>59</v>
      </c>
      <c r="L13" s="29" t="s">
        <v>68</v>
      </c>
    </row>
    <row r="14" spans="1:12" ht="14.4" x14ac:dyDescent="0.3">
      <c r="G14" s="25" t="s">
        <v>69</v>
      </c>
      <c r="H14" s="24">
        <v>5000</v>
      </c>
      <c r="I14" s="27">
        <f>IF(H14&gt;B9,E9,IF(H14&gt;=B8,E8,IF(H14&gt;=B7,E7,IF(H14&gt;=B6,E6,E5))))</f>
        <v>0.27500000000000002</v>
      </c>
      <c r="J14" s="40">
        <f>H14*I14</f>
        <v>1375</v>
      </c>
      <c r="K14" s="40">
        <f>IF(I14=E5,F5,IF(I14=E6,F6,IF(I14=E7,F7,IF(I14=E8,F8,F9))))</f>
        <v>869.36</v>
      </c>
      <c r="L14" s="40">
        <f>H14-J14-K14</f>
        <v>2755.64</v>
      </c>
    </row>
    <row r="15" spans="1:12" ht="14.4" x14ac:dyDescent="0.3">
      <c r="G15" s="25" t="s">
        <v>70</v>
      </c>
      <c r="H15" s="24">
        <v>4000</v>
      </c>
      <c r="I15" s="27">
        <f>IF(H15&gt;B9,E9,IF(H15&gt;=B8,E8,IF(H15&gt;=B7,E7,IF(H15&gt;=B6,E6,E5))))</f>
        <v>0.22500000000000001</v>
      </c>
      <c r="J15" s="40">
        <f>H15*I15</f>
        <v>900</v>
      </c>
      <c r="K15" s="40">
        <f>IF(I15=E5,F5,IF(I15=E6,F6,IF(I15=E7,F7,IF(I15=E8,F8,F9))))</f>
        <v>636.16</v>
      </c>
      <c r="L15" s="42">
        <f>H15-J15-K15</f>
        <v>2463.84</v>
      </c>
    </row>
    <row r="16" spans="1:12" ht="14.4" x14ac:dyDescent="0.3">
      <c r="G16" s="25" t="s">
        <v>71</v>
      </c>
      <c r="H16" s="24">
        <v>3000</v>
      </c>
      <c r="I16" s="27">
        <f>IF(H16&gt;B9,E9,IF(H16&gt;=B8,E8,IF(H16&gt;=B7,E7,IF(H16&gt;=B6,E6,E5))))</f>
        <v>0.15</v>
      </c>
      <c r="J16" s="40">
        <f>H16*I16</f>
        <v>450</v>
      </c>
      <c r="K16" s="40">
        <f>IF(I16=E5,F5,IF(I16=E6,F6,IF(I16=E7,F7,IF(I16=E8,F8,F9))))</f>
        <v>354.8</v>
      </c>
      <c r="L16" s="42">
        <f>H16-J16-K16</f>
        <v>2195.1999999999998</v>
      </c>
    </row>
    <row r="17" spans="7:12" ht="14.4" x14ac:dyDescent="0.3">
      <c r="G17" s="25" t="s">
        <v>72</v>
      </c>
      <c r="H17" s="24">
        <v>1500</v>
      </c>
      <c r="I17" s="27">
        <f>IF(H17&gt;B9,E9,IF(H17&gt;=B8,E8,IF(H17&gt;=B7,E7,IF(H17&gt;=B6,E6,E5))))</f>
        <v>0</v>
      </c>
      <c r="J17" s="40">
        <f>H17*I17</f>
        <v>0</v>
      </c>
      <c r="K17" s="40">
        <f>IF(I17=E5,F5,IF(I17=E6,F6,IF(I17=E7,F7,IF(I17=E8,F8,F9))))</f>
        <v>0</v>
      </c>
      <c r="L17" s="41">
        <f>H17-J17-K17</f>
        <v>1500</v>
      </c>
    </row>
    <row r="20" spans="7:12" x14ac:dyDescent="0.25">
      <c r="G20" s="29" t="s">
        <v>73</v>
      </c>
      <c r="H20" s="40">
        <f>SUM(L14,L15,L16,L17)</f>
        <v>8914.68</v>
      </c>
    </row>
  </sheetData>
  <mergeCells count="2">
    <mergeCell ref="A1:F1"/>
    <mergeCell ref="A3:F3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2"/>
  <sheetViews>
    <sheetView zoomScale="130" zoomScaleNormal="130" workbookViewId="0">
      <selection activeCell="B22" sqref="B22"/>
    </sheetView>
  </sheetViews>
  <sheetFormatPr defaultRowHeight="14.4" x14ac:dyDescent="0.3"/>
  <cols>
    <col min="1" max="1" width="34.109375" customWidth="1"/>
    <col min="2" max="2" width="15" customWidth="1"/>
  </cols>
  <sheetData>
    <row r="1" spans="1:2" x14ac:dyDescent="0.3">
      <c r="A1" s="52" t="s">
        <v>3</v>
      </c>
      <c r="B1" s="52"/>
    </row>
    <row r="3" spans="1:2" ht="15.6" x14ac:dyDescent="0.3">
      <c r="A3" s="53" t="s">
        <v>16</v>
      </c>
      <c r="B3" s="53"/>
    </row>
    <row r="5" spans="1:2" ht="15.6" x14ac:dyDescent="0.3">
      <c r="A5" s="47" t="s">
        <v>1</v>
      </c>
      <c r="B5" s="47"/>
    </row>
    <row r="6" spans="1:2" x14ac:dyDescent="0.3">
      <c r="A6" s="2" t="s">
        <v>12</v>
      </c>
      <c r="B6" s="2" t="s">
        <v>13</v>
      </c>
    </row>
    <row r="7" spans="1:2" x14ac:dyDescent="0.3">
      <c r="A7" s="48" t="s">
        <v>2</v>
      </c>
      <c r="B7" s="49"/>
    </row>
    <row r="8" spans="1:2" x14ac:dyDescent="0.3">
      <c r="A8" s="15" t="s">
        <v>4</v>
      </c>
      <c r="B8" s="1">
        <v>8</v>
      </c>
    </row>
    <row r="9" spans="1:2" x14ac:dyDescent="0.3">
      <c r="A9" s="15" t="s">
        <v>5</v>
      </c>
      <c r="B9" s="1">
        <v>4</v>
      </c>
    </row>
    <row r="10" spans="1:2" x14ac:dyDescent="0.3">
      <c r="A10" s="3" t="s">
        <v>14</v>
      </c>
      <c r="B10" s="1">
        <f>MEDIAN(B8,B9)</f>
        <v>6</v>
      </c>
    </row>
    <row r="11" spans="1:2" x14ac:dyDescent="0.3">
      <c r="A11" s="3"/>
    </row>
    <row r="12" spans="1:2" x14ac:dyDescent="0.3">
      <c r="A12" s="50" t="s">
        <v>6</v>
      </c>
      <c r="B12" s="51"/>
    </row>
    <row r="13" spans="1:2" x14ac:dyDescent="0.3">
      <c r="A13" s="15" t="s">
        <v>7</v>
      </c>
      <c r="B13" s="1">
        <v>7</v>
      </c>
    </row>
    <row r="14" spans="1:2" x14ac:dyDescent="0.3">
      <c r="A14" s="15" t="s">
        <v>8</v>
      </c>
      <c r="B14" s="1"/>
    </row>
    <row r="15" spans="1:2" x14ac:dyDescent="0.3">
      <c r="A15" s="3" t="s">
        <v>14</v>
      </c>
      <c r="B15" s="1">
        <f>MEDIAN(B13,B14)</f>
        <v>7</v>
      </c>
    </row>
    <row r="16" spans="1:2" x14ac:dyDescent="0.3">
      <c r="A16" s="4"/>
    </row>
    <row r="17" spans="1:2" x14ac:dyDescent="0.3">
      <c r="A17" s="48" t="s">
        <v>9</v>
      </c>
      <c r="B17" s="49"/>
    </row>
    <row r="18" spans="1:2" x14ac:dyDescent="0.3">
      <c r="A18" s="15" t="s">
        <v>10</v>
      </c>
      <c r="B18" s="1">
        <v>4</v>
      </c>
    </row>
    <row r="19" spans="1:2" x14ac:dyDescent="0.3">
      <c r="A19" s="15" t="s">
        <v>11</v>
      </c>
      <c r="B19" s="1"/>
    </row>
    <row r="20" spans="1:2" x14ac:dyDescent="0.3">
      <c r="A20" s="3" t="s">
        <v>14</v>
      </c>
      <c r="B20" s="1">
        <f>MEDIAN(B18,B19)</f>
        <v>4</v>
      </c>
    </row>
    <row r="22" spans="1:2" x14ac:dyDescent="0.3">
      <c r="A22" s="39" t="s">
        <v>15</v>
      </c>
      <c r="B22" s="1">
        <f>MEDIAN(B10,B15,B20)</f>
        <v>6</v>
      </c>
    </row>
  </sheetData>
  <mergeCells count="6">
    <mergeCell ref="A5:B5"/>
    <mergeCell ref="A7:B7"/>
    <mergeCell ref="A12:B12"/>
    <mergeCell ref="A17:B17"/>
    <mergeCell ref="A1:B1"/>
    <mergeCell ref="A3:B3"/>
  </mergeCells>
  <conditionalFormatting sqref="B22">
    <cfRule type="iconSet" priority="10">
      <iconSet iconSet="3Arrows">
        <cfvo type="percent" val="0"/>
        <cfvo type="num" val="6"/>
        <cfvo type="num" val="8"/>
      </iconSet>
    </cfRule>
  </conditionalFormatting>
  <conditionalFormatting sqref="B8:B9 B13:B14 B18:B19">
    <cfRule type="cellIs" dxfId="5" priority="4" operator="between">
      <formula>7.1</formula>
      <formula>10</formula>
    </cfRule>
    <cfRule type="cellIs" dxfId="4" priority="5" operator="between">
      <formula>5.1</formula>
      <formula>7</formula>
    </cfRule>
    <cfRule type="cellIs" dxfId="3" priority="6" operator="between">
      <formula>0</formula>
      <formula>5</formula>
    </cfRule>
  </conditionalFormatting>
  <conditionalFormatting sqref="B10 B15 B20 B22">
    <cfRule type="cellIs" dxfId="2" priority="1" operator="between">
      <formula>7.1</formula>
      <formula>10</formula>
    </cfRule>
    <cfRule type="cellIs" dxfId="1" priority="2" operator="between">
      <formula>5.1</formula>
      <formula>7</formula>
    </cfRule>
    <cfRule type="cellIs" dxfId="0" priority="3" operator="between">
      <formula>0</formula>
      <formula>5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J12"/>
  <sheetViews>
    <sheetView workbookViewId="0">
      <selection activeCell="G11" sqref="G11"/>
    </sheetView>
  </sheetViews>
  <sheetFormatPr defaultRowHeight="14.4" x14ac:dyDescent="0.3"/>
  <cols>
    <col min="1" max="1" width="2.5546875" customWidth="1"/>
    <col min="2" max="2" width="1.6640625" customWidth="1"/>
    <col min="4" max="4" width="28.33203125" customWidth="1"/>
    <col min="5" max="5" width="2.5546875" customWidth="1"/>
    <col min="6" max="6" width="19.6640625" customWidth="1"/>
    <col min="7" max="7" width="24.88671875" customWidth="1"/>
    <col min="8" max="8" width="20.6640625" bestFit="1" customWidth="1"/>
    <col min="9" max="9" width="20.6640625" customWidth="1"/>
    <col min="10" max="10" width="1.44140625" customWidth="1"/>
  </cols>
  <sheetData>
    <row r="2" spans="2:10" ht="7.5" customHeight="1" x14ac:dyDescent="0.3">
      <c r="B2" s="5"/>
      <c r="C2" s="6"/>
      <c r="D2" s="6"/>
      <c r="E2" s="6"/>
      <c r="F2" s="6"/>
      <c r="G2" s="6"/>
      <c r="H2" s="6"/>
      <c r="I2" s="6"/>
      <c r="J2" s="7"/>
    </row>
    <row r="3" spans="2:10" x14ac:dyDescent="0.3">
      <c r="B3" s="8"/>
      <c r="C3" s="54" t="s">
        <v>20</v>
      </c>
      <c r="D3" s="55"/>
      <c r="E3" s="55"/>
      <c r="F3" s="55"/>
      <c r="G3" s="55"/>
      <c r="H3" s="55"/>
      <c r="I3" s="56"/>
      <c r="J3" s="10"/>
    </row>
    <row r="4" spans="2:10" ht="6" customHeight="1" x14ac:dyDescent="0.3">
      <c r="B4" s="8"/>
      <c r="C4" s="9"/>
      <c r="D4" s="9"/>
      <c r="E4" s="9"/>
      <c r="F4" s="9"/>
      <c r="G4" s="9"/>
      <c r="H4" s="9"/>
      <c r="I4" s="9"/>
      <c r="J4" s="10"/>
    </row>
    <row r="5" spans="2:10" x14ac:dyDescent="0.3">
      <c r="B5" s="8"/>
      <c r="C5" s="14" t="s">
        <v>75</v>
      </c>
      <c r="D5" s="18">
        <v>23939</v>
      </c>
      <c r="E5" s="9"/>
      <c r="F5" s="14" t="s">
        <v>17</v>
      </c>
      <c r="G5" s="57" t="str">
        <f>VLOOKUP(D5,Listas!A2:B34,2,FALSE)</f>
        <v>ANA BEATRIZ DOS SANTOS</v>
      </c>
      <c r="H5" s="58"/>
      <c r="I5" s="59"/>
      <c r="J5" s="10"/>
    </row>
    <row r="6" spans="2:10" x14ac:dyDescent="0.3">
      <c r="B6" s="8"/>
      <c r="C6" s="9"/>
      <c r="D6" s="9"/>
      <c r="E6" s="9"/>
      <c r="F6" s="9"/>
      <c r="G6" s="9"/>
      <c r="H6" s="9"/>
      <c r="I6" s="9"/>
      <c r="J6" s="10"/>
    </row>
    <row r="7" spans="2:10" x14ac:dyDescent="0.3">
      <c r="B7" s="8"/>
      <c r="C7" s="14" t="s">
        <v>21</v>
      </c>
      <c r="D7" s="18" t="s">
        <v>29</v>
      </c>
      <c r="E7" s="9"/>
      <c r="F7" s="14" t="s">
        <v>22</v>
      </c>
      <c r="G7" s="18" t="s">
        <v>32</v>
      </c>
      <c r="H7" s="14" t="s">
        <v>24</v>
      </c>
      <c r="I7" s="18" t="s">
        <v>39</v>
      </c>
      <c r="J7" s="10"/>
    </row>
    <row r="8" spans="2:10" x14ac:dyDescent="0.3">
      <c r="B8" s="8"/>
      <c r="C8" s="9"/>
      <c r="D8" s="9"/>
      <c r="E8" s="9"/>
      <c r="F8" s="9"/>
      <c r="G8" s="9"/>
      <c r="H8" s="9"/>
      <c r="I8" s="9"/>
      <c r="J8" s="10"/>
    </row>
    <row r="9" spans="2:10" x14ac:dyDescent="0.3">
      <c r="B9" s="8"/>
      <c r="C9" s="54" t="s">
        <v>25</v>
      </c>
      <c r="D9" s="55"/>
      <c r="E9" s="55"/>
      <c r="F9" s="55"/>
      <c r="G9" s="55"/>
      <c r="H9" s="55"/>
      <c r="I9" s="56"/>
      <c r="J9" s="10"/>
    </row>
    <row r="10" spans="2:10" x14ac:dyDescent="0.3">
      <c r="B10" s="8"/>
      <c r="C10" s="9"/>
      <c r="D10" s="9"/>
      <c r="E10" s="9"/>
      <c r="F10" s="9"/>
      <c r="G10" s="9"/>
      <c r="H10" s="9"/>
      <c r="I10" s="9"/>
      <c r="J10" s="10"/>
    </row>
    <row r="11" spans="2:10" x14ac:dyDescent="0.3">
      <c r="B11" s="8"/>
      <c r="C11" s="14" t="s">
        <v>18</v>
      </c>
      <c r="D11" s="18" t="s">
        <v>44</v>
      </c>
      <c r="E11" s="9"/>
      <c r="F11" s="14" t="s">
        <v>26</v>
      </c>
      <c r="G11" s="18" t="s">
        <v>48</v>
      </c>
      <c r="H11" s="9"/>
      <c r="I11" s="9"/>
      <c r="J11" s="10"/>
    </row>
    <row r="12" spans="2:10" x14ac:dyDescent="0.3">
      <c r="B12" s="11"/>
      <c r="C12" s="12"/>
      <c r="D12" s="12"/>
      <c r="E12" s="12"/>
      <c r="F12" s="12"/>
      <c r="G12" s="12"/>
      <c r="H12" s="12"/>
      <c r="I12" s="12"/>
      <c r="J12" s="13"/>
    </row>
  </sheetData>
  <mergeCells count="3">
    <mergeCell ref="C3:I3"/>
    <mergeCell ref="C9:I9"/>
    <mergeCell ref="G5:I5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71A06B52-39C6-4A5F-B098-294500C44990}">
          <x14:formula1>
            <xm:f>Listas!$C$2:$C$3</xm:f>
          </x14:formula1>
          <xm:sqref>D7</xm:sqref>
        </x14:dataValidation>
        <x14:dataValidation type="list" allowBlank="1" showInputMessage="1" showErrorMessage="1" xr:uid="{9918E151-7ABD-438D-86C6-D8987E30817A}">
          <x14:formula1>
            <xm:f>Listas!$D$2:$D$6</xm:f>
          </x14:formula1>
          <xm:sqref>G7</xm:sqref>
        </x14:dataValidation>
        <x14:dataValidation type="list" allowBlank="1" showInputMessage="1" showErrorMessage="1" xr:uid="{E791ABE6-FA99-4701-BB73-BA714F6DE6F6}">
          <x14:formula1>
            <xm:f>Listas!$E$2:$E$8</xm:f>
          </x14:formula1>
          <xm:sqref>I7</xm:sqref>
        </x14:dataValidation>
        <x14:dataValidation type="list" allowBlank="1" showInputMessage="1" showErrorMessage="1" xr:uid="{7EA77281-58D8-4DCC-99CC-E7CEABDDF8AD}">
          <x14:formula1>
            <xm:f>Listas!$F$2:$F$4</xm:f>
          </x14:formula1>
          <xm:sqref>D11</xm:sqref>
        </x14:dataValidation>
        <x14:dataValidation type="list" allowBlank="1" showInputMessage="1" showErrorMessage="1" xr:uid="{BFDD057F-84CD-4715-AFF0-898D93EF042E}">
          <x14:formula1>
            <xm:f>Listas!$G$2:$G$4</xm:f>
          </x14:formula1>
          <xm:sqref>G11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34"/>
  <sheetViews>
    <sheetView zoomScale="115" zoomScaleNormal="115" workbookViewId="0">
      <pane ySplit="1" topLeftCell="A2" activePane="bottomLeft" state="frozen"/>
      <selection pane="bottomLeft" activeCell="H15" sqref="H15"/>
    </sheetView>
  </sheetViews>
  <sheetFormatPr defaultRowHeight="14.4" x14ac:dyDescent="0.3"/>
  <cols>
    <col min="1" max="1" width="6.6640625" bestFit="1" customWidth="1"/>
    <col min="2" max="2" width="40.33203125" bestFit="1" customWidth="1"/>
    <col min="3" max="3" width="10" bestFit="1" customWidth="1"/>
    <col min="4" max="4" width="18.44140625" bestFit="1" customWidth="1"/>
    <col min="5" max="5" width="24" bestFit="1" customWidth="1"/>
    <col min="6" max="6" width="28.33203125" bestFit="1" customWidth="1"/>
    <col min="7" max="7" width="10.88671875" bestFit="1" customWidth="1"/>
  </cols>
  <sheetData>
    <row r="1" spans="1:7" x14ac:dyDescent="0.3">
      <c r="A1" s="16" t="s">
        <v>76</v>
      </c>
      <c r="B1" s="16" t="s">
        <v>77</v>
      </c>
      <c r="C1" s="16" t="s">
        <v>27</v>
      </c>
      <c r="D1" s="16" t="s">
        <v>30</v>
      </c>
      <c r="E1" s="17" t="s">
        <v>23</v>
      </c>
      <c r="F1" s="17" t="s">
        <v>43</v>
      </c>
      <c r="G1" s="17" t="s">
        <v>19</v>
      </c>
    </row>
    <row r="2" spans="1:7" x14ac:dyDescent="0.3">
      <c r="A2" s="33">
        <v>23939</v>
      </c>
      <c r="B2" s="1" t="s">
        <v>78</v>
      </c>
      <c r="C2" s="32" t="s">
        <v>28</v>
      </c>
      <c r="D2" s="15" t="s">
        <v>31</v>
      </c>
      <c r="E2" s="1" t="s">
        <v>36</v>
      </c>
      <c r="F2" s="1" t="s">
        <v>44</v>
      </c>
      <c r="G2" s="1" t="s">
        <v>47</v>
      </c>
    </row>
    <row r="3" spans="1:7" x14ac:dyDescent="0.3">
      <c r="A3" s="1">
        <v>23781</v>
      </c>
      <c r="B3" s="1" t="s">
        <v>79</v>
      </c>
      <c r="C3" s="32" t="s">
        <v>29</v>
      </c>
      <c r="D3" s="15" t="s">
        <v>32</v>
      </c>
      <c r="E3" s="1" t="s">
        <v>37</v>
      </c>
      <c r="F3" s="1" t="s">
        <v>45</v>
      </c>
      <c r="G3" s="1" t="s">
        <v>48</v>
      </c>
    </row>
    <row r="4" spans="1:7" x14ac:dyDescent="0.3">
      <c r="A4" s="1">
        <v>23832</v>
      </c>
      <c r="B4" s="1" t="s">
        <v>80</v>
      </c>
      <c r="D4" s="15" t="s">
        <v>33</v>
      </c>
      <c r="E4" s="1" t="s">
        <v>38</v>
      </c>
      <c r="F4" s="1" t="s">
        <v>46</v>
      </c>
      <c r="G4" s="1" t="s">
        <v>49</v>
      </c>
    </row>
    <row r="5" spans="1:7" x14ac:dyDescent="0.3">
      <c r="A5" s="1">
        <v>23831</v>
      </c>
      <c r="B5" s="1" t="s">
        <v>81</v>
      </c>
      <c r="D5" s="15" t="s">
        <v>34</v>
      </c>
      <c r="E5" s="1" t="s">
        <v>39</v>
      </c>
    </row>
    <row r="6" spans="1:7" x14ac:dyDescent="0.3">
      <c r="A6" s="1">
        <v>23891</v>
      </c>
      <c r="B6" s="1" t="s">
        <v>82</v>
      </c>
      <c r="D6" s="15" t="s">
        <v>35</v>
      </c>
      <c r="E6" s="1" t="s">
        <v>40</v>
      </c>
    </row>
    <row r="7" spans="1:7" x14ac:dyDescent="0.3">
      <c r="A7" s="1">
        <v>23887</v>
      </c>
      <c r="B7" s="1" t="s">
        <v>83</v>
      </c>
      <c r="E7" s="1" t="s">
        <v>41</v>
      </c>
    </row>
    <row r="8" spans="1:7" x14ac:dyDescent="0.3">
      <c r="A8" s="1">
        <v>23928</v>
      </c>
      <c r="B8" s="1" t="s">
        <v>84</v>
      </c>
      <c r="E8" s="1" t="s">
        <v>42</v>
      </c>
    </row>
    <row r="9" spans="1:7" x14ac:dyDescent="0.3">
      <c r="A9" s="1">
        <v>23751</v>
      </c>
      <c r="B9" s="1" t="s">
        <v>85</v>
      </c>
    </row>
    <row r="10" spans="1:7" x14ac:dyDescent="0.3">
      <c r="A10" s="1">
        <v>23886</v>
      </c>
      <c r="B10" s="1" t="s">
        <v>86</v>
      </c>
    </row>
    <row r="11" spans="1:7" x14ac:dyDescent="0.3">
      <c r="A11" s="1">
        <v>24041</v>
      </c>
      <c r="B11" s="1" t="s">
        <v>87</v>
      </c>
    </row>
    <row r="12" spans="1:7" x14ac:dyDescent="0.3">
      <c r="A12" s="1">
        <v>23729</v>
      </c>
      <c r="B12" s="1" t="s">
        <v>88</v>
      </c>
    </row>
    <row r="13" spans="1:7" x14ac:dyDescent="0.3">
      <c r="A13" s="1">
        <v>23895</v>
      </c>
      <c r="B13" s="1" t="s">
        <v>89</v>
      </c>
    </row>
    <row r="14" spans="1:7" x14ac:dyDescent="0.3">
      <c r="A14" s="1">
        <v>23860</v>
      </c>
      <c r="B14" s="1" t="s">
        <v>90</v>
      </c>
    </row>
    <row r="15" spans="1:7" x14ac:dyDescent="0.3">
      <c r="A15" s="1">
        <v>23866</v>
      </c>
      <c r="B15" s="1" t="s">
        <v>91</v>
      </c>
    </row>
    <row r="16" spans="1:7" x14ac:dyDescent="0.3">
      <c r="A16" s="1">
        <v>23874</v>
      </c>
      <c r="B16" s="1" t="s">
        <v>92</v>
      </c>
    </row>
    <row r="17" spans="1:2" x14ac:dyDescent="0.3">
      <c r="A17" s="1">
        <v>23961</v>
      </c>
      <c r="B17" s="1" t="s">
        <v>93</v>
      </c>
    </row>
    <row r="18" spans="1:2" x14ac:dyDescent="0.3">
      <c r="A18" s="1">
        <v>23829</v>
      </c>
      <c r="B18" s="1" t="s">
        <v>94</v>
      </c>
    </row>
    <row r="19" spans="1:2" x14ac:dyDescent="0.3">
      <c r="A19" s="1">
        <v>23967</v>
      </c>
      <c r="B19" s="1" t="s">
        <v>95</v>
      </c>
    </row>
    <row r="20" spans="1:2" x14ac:dyDescent="0.3">
      <c r="A20" s="1">
        <v>23969</v>
      </c>
      <c r="B20" s="1" t="s">
        <v>96</v>
      </c>
    </row>
    <row r="21" spans="1:2" x14ac:dyDescent="0.3">
      <c r="A21" s="1">
        <v>23747</v>
      </c>
      <c r="B21" s="1" t="s">
        <v>97</v>
      </c>
    </row>
    <row r="22" spans="1:2" x14ac:dyDescent="0.3">
      <c r="A22" s="1">
        <v>23761</v>
      </c>
      <c r="B22" s="1" t="s">
        <v>98</v>
      </c>
    </row>
    <row r="23" spans="1:2" x14ac:dyDescent="0.3">
      <c r="A23" s="1">
        <v>23873</v>
      </c>
      <c r="B23" s="1" t="s">
        <v>99</v>
      </c>
    </row>
    <row r="24" spans="1:2" x14ac:dyDescent="0.3">
      <c r="A24" s="1">
        <v>23846</v>
      </c>
      <c r="B24" s="1" t="s">
        <v>100</v>
      </c>
    </row>
    <row r="25" spans="1:2" x14ac:dyDescent="0.3">
      <c r="A25" s="1">
        <v>23922</v>
      </c>
      <c r="B25" s="1" t="s">
        <v>101</v>
      </c>
    </row>
    <row r="26" spans="1:2" x14ac:dyDescent="0.3">
      <c r="A26" s="1">
        <v>23823</v>
      </c>
      <c r="B26" s="1" t="s">
        <v>102</v>
      </c>
    </row>
    <row r="27" spans="1:2" x14ac:dyDescent="0.3">
      <c r="A27" s="1">
        <v>23976</v>
      </c>
      <c r="B27" s="1" t="s">
        <v>103</v>
      </c>
    </row>
    <row r="28" spans="1:2" x14ac:dyDescent="0.3">
      <c r="A28" s="1">
        <v>15060</v>
      </c>
      <c r="B28" s="1" t="s">
        <v>104</v>
      </c>
    </row>
    <row r="29" spans="1:2" x14ac:dyDescent="0.3">
      <c r="A29" s="1">
        <v>23885</v>
      </c>
      <c r="B29" s="1" t="s">
        <v>105</v>
      </c>
    </row>
    <row r="30" spans="1:2" x14ac:dyDescent="0.3">
      <c r="A30" s="1">
        <v>23774</v>
      </c>
      <c r="B30" s="1" t="s">
        <v>106</v>
      </c>
    </row>
    <row r="31" spans="1:2" x14ac:dyDescent="0.3">
      <c r="A31" s="1">
        <v>22365</v>
      </c>
      <c r="B31" s="1" t="s">
        <v>107</v>
      </c>
    </row>
    <row r="32" spans="1:2" x14ac:dyDescent="0.3">
      <c r="A32" s="1">
        <v>18037</v>
      </c>
      <c r="B32" s="1" t="s">
        <v>108</v>
      </c>
    </row>
    <row r="33" spans="1:2" x14ac:dyDescent="0.3">
      <c r="A33" s="1">
        <v>23718</v>
      </c>
      <c r="B33" s="1" t="s">
        <v>109</v>
      </c>
    </row>
    <row r="34" spans="1:2" x14ac:dyDescent="0.3">
      <c r="A34" s="1">
        <v>23839</v>
      </c>
      <c r="B34" s="1" t="s">
        <v>110</v>
      </c>
    </row>
  </sheetData>
  <autoFilter ref="A1:G1" xr:uid="{E2B745ED-60B6-48CF-A160-3D87C91540F1}"/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7FD0CD-1E60-4C1C-88C1-0EFAD783088A}">
  <dimension ref="A1:L26"/>
  <sheetViews>
    <sheetView workbookViewId="0">
      <selection activeCell="D27" sqref="D27"/>
    </sheetView>
  </sheetViews>
  <sheetFormatPr defaultRowHeight="14.4" x14ac:dyDescent="0.3"/>
  <cols>
    <col min="1" max="1" width="5.5546875" bestFit="1" customWidth="1"/>
    <col min="2" max="2" width="5.44140625" bestFit="1" customWidth="1"/>
    <col min="3" max="3" width="15.5546875" bestFit="1" customWidth="1"/>
    <col min="4" max="4" width="8.5546875" bestFit="1" customWidth="1"/>
    <col min="5" max="5" width="20.5546875" bestFit="1" customWidth="1"/>
    <col min="6" max="6" width="5.44140625" bestFit="1" customWidth="1"/>
    <col min="7" max="7" width="9.6640625" bestFit="1" customWidth="1"/>
    <col min="8" max="8" width="5.44140625" bestFit="1" customWidth="1"/>
    <col min="9" max="9" width="12.33203125" bestFit="1" customWidth="1"/>
    <col min="10" max="10" width="5.44140625" bestFit="1" customWidth="1"/>
    <col min="11" max="11" width="14.33203125" bestFit="1" customWidth="1"/>
    <col min="12" max="12" width="5.44140625" bestFit="1" customWidth="1"/>
  </cols>
  <sheetData>
    <row r="1" spans="1:12" x14ac:dyDescent="0.3">
      <c r="A1" s="34" t="s">
        <v>117</v>
      </c>
      <c r="B1" s="34" t="s">
        <v>0</v>
      </c>
      <c r="C1" s="35" t="s">
        <v>112</v>
      </c>
      <c r="D1" s="35" t="s">
        <v>0</v>
      </c>
      <c r="E1" s="34" t="s">
        <v>113</v>
      </c>
      <c r="F1" s="34" t="s">
        <v>0</v>
      </c>
      <c r="G1" s="35" t="s">
        <v>114</v>
      </c>
      <c r="H1" s="35" t="s">
        <v>0</v>
      </c>
      <c r="I1" s="34" t="s">
        <v>115</v>
      </c>
      <c r="J1" s="34" t="s">
        <v>0</v>
      </c>
      <c r="K1" s="35" t="s">
        <v>116</v>
      </c>
      <c r="L1" s="35" t="s">
        <v>0</v>
      </c>
    </row>
    <row r="2" spans="1:12" x14ac:dyDescent="0.3">
      <c r="A2" t="s">
        <v>131</v>
      </c>
      <c r="B2">
        <f>COUNTIF(alunos!C2:C36,"F")</f>
        <v>15</v>
      </c>
      <c r="C2">
        <v>18</v>
      </c>
      <c r="D2">
        <f>COUNTIF(alunos!D7:D40,"18")</f>
        <v>1</v>
      </c>
      <c r="E2" t="s">
        <v>145</v>
      </c>
      <c r="F2">
        <f>COUNTIF(alunos!E2:E29,"E.F.")</f>
        <v>4</v>
      </c>
      <c r="G2" t="s">
        <v>122</v>
      </c>
      <c r="H2">
        <f>COUNTIF(alunos!F2:F40,"B")</f>
        <v>9</v>
      </c>
      <c r="I2" t="s">
        <v>120</v>
      </c>
      <c r="J2">
        <f>COUNTIF(alunos!G2:G39,"SIM")</f>
        <v>30</v>
      </c>
      <c r="K2" t="s">
        <v>120</v>
      </c>
      <c r="L2">
        <f>COUNTIF(alunos!H2:H40,"SIM")</f>
        <v>29</v>
      </c>
    </row>
    <row r="3" spans="1:12" x14ac:dyDescent="0.3">
      <c r="A3" t="s">
        <v>124</v>
      </c>
      <c r="B3">
        <f>COUNTIF(alunos!C6:C40,"M")</f>
        <v>24</v>
      </c>
      <c r="C3">
        <v>19</v>
      </c>
      <c r="D3">
        <f>COUNTIF(alunos!D7:D40,"19")</f>
        <v>1</v>
      </c>
      <c r="E3" t="s">
        <v>123</v>
      </c>
      <c r="F3">
        <f>COUNTIF(alunos!E3:E40,"E.M.")</f>
        <v>12</v>
      </c>
      <c r="G3" t="s">
        <v>135</v>
      </c>
      <c r="H3">
        <f>COUNTIF(alunos!F4:F34,"R")</f>
        <v>4</v>
      </c>
      <c r="I3" t="s">
        <v>121</v>
      </c>
      <c r="J3">
        <f>COUNTIF(alunos!G8:G40,"N├âO")</f>
        <v>9</v>
      </c>
      <c r="K3" t="s">
        <v>121</v>
      </c>
      <c r="L3">
        <f>COUNTIF(alunos!H3:H36,"N├Âo")</f>
        <v>10</v>
      </c>
    </row>
    <row r="4" spans="1:12" x14ac:dyDescent="0.3">
      <c r="C4">
        <v>20</v>
      </c>
      <c r="D4">
        <f>COUNTIF(alunos!D7:D40,"20")</f>
        <v>0</v>
      </c>
      <c r="E4" t="s">
        <v>142</v>
      </c>
      <c r="F4">
        <f>COUNTIF(alunos!E4:E31,"GRADUA├ç├âO")</f>
        <v>4</v>
      </c>
      <c r="G4" t="s">
        <v>133</v>
      </c>
      <c r="H4">
        <f>COUNTIF(alunos!F6:F35,"I")</f>
        <v>2</v>
      </c>
    </row>
    <row r="5" spans="1:12" x14ac:dyDescent="0.3">
      <c r="C5">
        <v>21</v>
      </c>
      <c r="D5">
        <f>COUNTIF(alunos!D7:D40,"21")</f>
        <v>2</v>
      </c>
      <c r="E5" t="s">
        <v>140</v>
      </c>
      <c r="F5">
        <f>COUNTIF(alunos!E5:E32,"P├ôS GRADUA├ç├Âo")</f>
        <v>9</v>
      </c>
      <c r="G5" t="s">
        <v>127</v>
      </c>
      <c r="H5">
        <f>COUNTIF(alunos!F7:F39,"MB")</f>
        <v>23</v>
      </c>
    </row>
    <row r="6" spans="1:12" x14ac:dyDescent="0.3">
      <c r="C6">
        <v>22</v>
      </c>
      <c r="D6">
        <f>COUNTIF(alunos!D7:D40,"22")</f>
        <v>2</v>
      </c>
      <c r="E6" t="s">
        <v>138</v>
      </c>
      <c r="F6">
        <f>COUNTIF(alunos!E6:E33,"MESTRADO")</f>
        <v>5</v>
      </c>
    </row>
    <row r="7" spans="1:12" x14ac:dyDescent="0.3">
      <c r="C7">
        <v>23</v>
      </c>
      <c r="D7">
        <f>COUNTIF(alunos!D7:D40,"23")</f>
        <v>1</v>
      </c>
      <c r="E7" t="s">
        <v>136</v>
      </c>
      <c r="F7">
        <f>COUNTIF(alunos!E7:E34,"DOUTORADO")</f>
        <v>5</v>
      </c>
    </row>
    <row r="8" spans="1:12" x14ac:dyDescent="0.3">
      <c r="C8">
        <v>24</v>
      </c>
      <c r="D8">
        <f>COUNTIF(alunos!D7:D40,"24")</f>
        <v>1</v>
      </c>
    </row>
    <row r="9" spans="1:12" x14ac:dyDescent="0.3">
      <c r="C9">
        <v>25</v>
      </c>
      <c r="D9">
        <f>COUNTIF(alunos!D7:D40,"25")</f>
        <v>1</v>
      </c>
    </row>
    <row r="10" spans="1:12" x14ac:dyDescent="0.3">
      <c r="C10">
        <v>26</v>
      </c>
      <c r="D10">
        <f>COUNTIF(alunos!D7:D40,"26")</f>
        <v>1</v>
      </c>
    </row>
    <row r="11" spans="1:12" x14ac:dyDescent="0.3">
      <c r="C11">
        <v>27</v>
      </c>
      <c r="D11">
        <f>COUNTIF(alunos!D7:D40,"27")</f>
        <v>1</v>
      </c>
    </row>
    <row r="12" spans="1:12" x14ac:dyDescent="0.3">
      <c r="C12">
        <v>28</v>
      </c>
      <c r="D12">
        <f>COUNTIF(alunos!D7:D40,"28")</f>
        <v>1</v>
      </c>
    </row>
    <row r="13" spans="1:12" x14ac:dyDescent="0.3">
      <c r="C13">
        <v>29</v>
      </c>
      <c r="D13">
        <f>COUNTIF(alunos!D7:D40,"29")</f>
        <v>1</v>
      </c>
    </row>
    <row r="14" spans="1:12" x14ac:dyDescent="0.3">
      <c r="C14">
        <v>30</v>
      </c>
      <c r="D14">
        <f>COUNTIF(alunos!D7:D40,"30")</f>
        <v>4</v>
      </c>
    </row>
    <row r="15" spans="1:12" x14ac:dyDescent="0.3">
      <c r="C15">
        <v>32</v>
      </c>
      <c r="D15">
        <f>COUNTIF(alunos!D7:D40,"32")</f>
        <v>2</v>
      </c>
    </row>
    <row r="16" spans="1:12" x14ac:dyDescent="0.3">
      <c r="C16">
        <v>33</v>
      </c>
      <c r="D16">
        <f>COUNTIF(alunos!D7:D40,"33")</f>
        <v>1</v>
      </c>
    </row>
    <row r="17" spans="3:4" x14ac:dyDescent="0.3">
      <c r="C17">
        <v>34</v>
      </c>
      <c r="D17">
        <f>COUNTIF(alunos!D7:D40,"34")</f>
        <v>1</v>
      </c>
    </row>
    <row r="18" spans="3:4" x14ac:dyDescent="0.3">
      <c r="C18">
        <v>35</v>
      </c>
      <c r="D18">
        <f>COUNTIF(alunos!D7:D40,"35")</f>
        <v>4</v>
      </c>
    </row>
    <row r="19" spans="3:4" x14ac:dyDescent="0.3">
      <c r="C19">
        <v>36</v>
      </c>
      <c r="D19">
        <f>COUNTIF(alunos!D7:D40,"36")</f>
        <v>1</v>
      </c>
    </row>
    <row r="20" spans="3:4" x14ac:dyDescent="0.3">
      <c r="C20">
        <v>37</v>
      </c>
      <c r="D20">
        <f>COUNTIF(alunos!D7:D40,"37")</f>
        <v>1</v>
      </c>
    </row>
    <row r="21" spans="3:4" x14ac:dyDescent="0.3">
      <c r="C21">
        <v>38</v>
      </c>
      <c r="D21">
        <f>COUNTIF(alunos!D7:D40,"38")</f>
        <v>1</v>
      </c>
    </row>
    <row r="22" spans="3:4" x14ac:dyDescent="0.3">
      <c r="C22">
        <v>40</v>
      </c>
      <c r="D22">
        <f>COUNTIF(alunos!D7:D40,"40")</f>
        <v>1</v>
      </c>
    </row>
    <row r="23" spans="3:4" x14ac:dyDescent="0.3">
      <c r="C23">
        <v>42</v>
      </c>
      <c r="D23">
        <f>COUNTIF(alunos!D7:D40,"42")</f>
        <v>2</v>
      </c>
    </row>
    <row r="24" spans="3:4" x14ac:dyDescent="0.3">
      <c r="C24">
        <v>43</v>
      </c>
      <c r="D24">
        <f>COUNTIF(alunos!D7:D40,"43")</f>
        <v>1</v>
      </c>
    </row>
    <row r="25" spans="3:4" x14ac:dyDescent="0.3">
      <c r="C25">
        <v>45</v>
      </c>
      <c r="D25">
        <f>COUNTIF(alunos!D7:D40,"45")</f>
        <v>1</v>
      </c>
    </row>
    <row r="26" spans="3:4" x14ac:dyDescent="0.3">
      <c r="C26">
        <v>51</v>
      </c>
      <c r="D26">
        <f>COUNTIF(alunos!D7:D40,"51")</f>
        <v>1</v>
      </c>
    </row>
  </sheetData>
  <sortState xmlns:xlrd2="http://schemas.microsoft.com/office/spreadsheetml/2017/richdata2" ref="C2:C26">
    <sortCondition ref="C2"/>
  </sortState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30"/>
  <sheetViews>
    <sheetView tabSelected="1" topLeftCell="C4" zoomScaleNormal="100" workbookViewId="0">
      <selection activeCell="P4" sqref="P4"/>
    </sheetView>
  </sheetViews>
  <sheetFormatPr defaultRowHeight="14.4" x14ac:dyDescent="0.3"/>
  <cols>
    <col min="1" max="1" width="17.21875" bestFit="1" customWidth="1"/>
    <col min="2" max="2" width="12.88671875" bestFit="1" customWidth="1"/>
    <col min="4" max="4" width="17.21875" bestFit="1" customWidth="1"/>
    <col min="5" max="5" width="12.88671875" bestFit="1" customWidth="1"/>
    <col min="7" max="7" width="19.33203125" bestFit="1" customWidth="1"/>
    <col min="8" max="8" width="12.88671875" bestFit="1" customWidth="1"/>
    <col min="10" max="10" width="17.21875" bestFit="1" customWidth="1"/>
    <col min="11" max="11" width="12.88671875" bestFit="1" customWidth="1"/>
    <col min="13" max="13" width="17.21875" bestFit="1" customWidth="1"/>
    <col min="14" max="14" width="12.88671875" bestFit="1" customWidth="1"/>
    <col min="16" max="16" width="17.21875" bestFit="1" customWidth="1"/>
    <col min="17" max="17" width="12.88671875" bestFit="1" customWidth="1"/>
  </cols>
  <sheetData>
    <row r="1" spans="1:17" ht="18" x14ac:dyDescent="0.35">
      <c r="A1" s="60" t="s">
        <v>118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</row>
    <row r="3" spans="1:17" s="31" customFormat="1" x14ac:dyDescent="0.3">
      <c r="A3" s="36" t="s">
        <v>117</v>
      </c>
      <c r="D3" s="36" t="s">
        <v>112</v>
      </c>
      <c r="G3" s="36" t="s">
        <v>113</v>
      </c>
      <c r="J3" s="36" t="s">
        <v>114</v>
      </c>
      <c r="M3" s="36" t="s">
        <v>115</v>
      </c>
      <c r="P3" s="36" t="s">
        <v>116</v>
      </c>
    </row>
    <row r="4" spans="1:17" x14ac:dyDescent="0.3">
      <c r="A4" s="61" t="s">
        <v>181</v>
      </c>
      <c r="B4" t="s">
        <v>182</v>
      </c>
      <c r="D4" s="61" t="s">
        <v>181</v>
      </c>
      <c r="E4" t="s">
        <v>182</v>
      </c>
      <c r="G4" s="61" t="s">
        <v>181</v>
      </c>
      <c r="H4" t="s">
        <v>182</v>
      </c>
      <c r="J4" s="61" t="s">
        <v>181</v>
      </c>
      <c r="K4" t="s">
        <v>182</v>
      </c>
      <c r="M4" s="61" t="s">
        <v>181</v>
      </c>
      <c r="N4" t="s">
        <v>182</v>
      </c>
      <c r="P4" s="61" t="s">
        <v>181</v>
      </c>
      <c r="Q4" t="s">
        <v>182</v>
      </c>
    </row>
    <row r="5" spans="1:17" x14ac:dyDescent="0.3">
      <c r="A5" s="62" t="s">
        <v>131</v>
      </c>
      <c r="B5" s="63">
        <v>15</v>
      </c>
      <c r="D5" s="62">
        <v>18</v>
      </c>
      <c r="E5" s="63">
        <v>1</v>
      </c>
      <c r="G5" s="62" t="s">
        <v>136</v>
      </c>
      <c r="H5" s="63">
        <v>5</v>
      </c>
      <c r="J5" s="62" t="s">
        <v>122</v>
      </c>
      <c r="K5" s="63">
        <v>9</v>
      </c>
      <c r="M5" s="62" t="s">
        <v>121</v>
      </c>
      <c r="N5" s="63">
        <v>9</v>
      </c>
      <c r="P5" s="62" t="s">
        <v>121</v>
      </c>
      <c r="Q5" s="63">
        <v>10</v>
      </c>
    </row>
    <row r="6" spans="1:17" x14ac:dyDescent="0.3">
      <c r="A6" s="62" t="s">
        <v>124</v>
      </c>
      <c r="B6" s="63">
        <v>24</v>
      </c>
      <c r="D6" s="62">
        <v>19</v>
      </c>
      <c r="E6" s="63">
        <v>1</v>
      </c>
      <c r="G6" s="62" t="s">
        <v>145</v>
      </c>
      <c r="H6" s="63">
        <v>4</v>
      </c>
      <c r="J6" s="62" t="s">
        <v>133</v>
      </c>
      <c r="K6" s="63">
        <v>2</v>
      </c>
      <c r="M6" s="62" t="s">
        <v>120</v>
      </c>
      <c r="N6" s="63">
        <v>30</v>
      </c>
      <c r="P6" s="62" t="s">
        <v>120</v>
      </c>
      <c r="Q6" s="63">
        <v>29</v>
      </c>
    </row>
    <row r="7" spans="1:17" x14ac:dyDescent="0.3">
      <c r="A7" s="62" t="s">
        <v>15</v>
      </c>
      <c r="B7" s="63">
        <v>39</v>
      </c>
      <c r="D7" s="62">
        <v>20</v>
      </c>
      <c r="E7" s="63">
        <v>0</v>
      </c>
      <c r="G7" s="62" t="s">
        <v>123</v>
      </c>
      <c r="H7" s="63">
        <v>12</v>
      </c>
      <c r="J7" s="62" t="s">
        <v>127</v>
      </c>
      <c r="K7" s="63">
        <v>23</v>
      </c>
      <c r="M7" s="62" t="s">
        <v>15</v>
      </c>
      <c r="N7" s="63">
        <v>39</v>
      </c>
      <c r="P7" s="62" t="s">
        <v>15</v>
      </c>
      <c r="Q7" s="63">
        <v>39</v>
      </c>
    </row>
    <row r="8" spans="1:17" x14ac:dyDescent="0.3">
      <c r="D8" s="62">
        <v>21</v>
      </c>
      <c r="E8" s="63">
        <v>2</v>
      </c>
      <c r="G8" s="62" t="s">
        <v>142</v>
      </c>
      <c r="H8" s="63">
        <v>4</v>
      </c>
      <c r="J8" s="62" t="s">
        <v>135</v>
      </c>
      <c r="K8" s="63">
        <v>4</v>
      </c>
    </row>
    <row r="9" spans="1:17" x14ac:dyDescent="0.3">
      <c r="D9" s="62">
        <v>22</v>
      </c>
      <c r="E9" s="63">
        <v>2</v>
      </c>
      <c r="G9" s="62" t="s">
        <v>138</v>
      </c>
      <c r="H9" s="63">
        <v>5</v>
      </c>
      <c r="J9" s="62" t="s">
        <v>15</v>
      </c>
      <c r="K9" s="63">
        <v>38</v>
      </c>
    </row>
    <row r="10" spans="1:17" x14ac:dyDescent="0.3">
      <c r="D10" s="62">
        <v>23</v>
      </c>
      <c r="E10" s="63">
        <v>1</v>
      </c>
      <c r="G10" s="62" t="s">
        <v>140</v>
      </c>
      <c r="H10" s="63">
        <v>9</v>
      </c>
    </row>
    <row r="11" spans="1:17" x14ac:dyDescent="0.3">
      <c r="D11" s="62">
        <v>24</v>
      </c>
      <c r="E11" s="63">
        <v>1</v>
      </c>
      <c r="G11" s="62" t="s">
        <v>15</v>
      </c>
      <c r="H11" s="63">
        <v>39</v>
      </c>
    </row>
    <row r="12" spans="1:17" x14ac:dyDescent="0.3">
      <c r="D12" s="62">
        <v>25</v>
      </c>
      <c r="E12" s="63">
        <v>1</v>
      </c>
    </row>
    <row r="13" spans="1:17" x14ac:dyDescent="0.3">
      <c r="D13" s="62">
        <v>26</v>
      </c>
      <c r="E13" s="63">
        <v>1</v>
      </c>
    </row>
    <row r="14" spans="1:17" x14ac:dyDescent="0.3">
      <c r="D14" s="62">
        <v>27</v>
      </c>
      <c r="E14" s="63">
        <v>1</v>
      </c>
    </row>
    <row r="15" spans="1:17" x14ac:dyDescent="0.3">
      <c r="D15" s="62">
        <v>28</v>
      </c>
      <c r="E15" s="63">
        <v>1</v>
      </c>
    </row>
    <row r="16" spans="1:17" x14ac:dyDescent="0.3">
      <c r="D16" s="62">
        <v>29</v>
      </c>
      <c r="E16" s="63">
        <v>1</v>
      </c>
    </row>
    <row r="17" spans="4:5" x14ac:dyDescent="0.3">
      <c r="D17" s="62">
        <v>30</v>
      </c>
      <c r="E17" s="63">
        <v>4</v>
      </c>
    </row>
    <row r="18" spans="4:5" x14ac:dyDescent="0.3">
      <c r="D18" s="62">
        <v>32</v>
      </c>
      <c r="E18" s="63">
        <v>2</v>
      </c>
    </row>
    <row r="19" spans="4:5" x14ac:dyDescent="0.3">
      <c r="D19" s="62">
        <v>33</v>
      </c>
      <c r="E19" s="63">
        <v>1</v>
      </c>
    </row>
    <row r="20" spans="4:5" x14ac:dyDescent="0.3">
      <c r="D20" s="62">
        <v>34</v>
      </c>
      <c r="E20" s="63">
        <v>1</v>
      </c>
    </row>
    <row r="21" spans="4:5" x14ac:dyDescent="0.3">
      <c r="D21" s="62">
        <v>35</v>
      </c>
      <c r="E21" s="63">
        <v>4</v>
      </c>
    </row>
    <row r="22" spans="4:5" x14ac:dyDescent="0.3">
      <c r="D22" s="62">
        <v>36</v>
      </c>
      <c r="E22" s="63">
        <v>1</v>
      </c>
    </row>
    <row r="23" spans="4:5" x14ac:dyDescent="0.3">
      <c r="D23" s="62">
        <v>37</v>
      </c>
      <c r="E23" s="63">
        <v>1</v>
      </c>
    </row>
    <row r="24" spans="4:5" x14ac:dyDescent="0.3">
      <c r="D24" s="62">
        <v>38</v>
      </c>
      <c r="E24" s="63">
        <v>1</v>
      </c>
    </row>
    <row r="25" spans="4:5" x14ac:dyDescent="0.3">
      <c r="D25" s="62">
        <v>40</v>
      </c>
      <c r="E25" s="63">
        <v>1</v>
      </c>
    </row>
    <row r="26" spans="4:5" x14ac:dyDescent="0.3">
      <c r="D26" s="62">
        <v>42</v>
      </c>
      <c r="E26" s="63">
        <v>2</v>
      </c>
    </row>
    <row r="27" spans="4:5" x14ac:dyDescent="0.3">
      <c r="D27" s="62">
        <v>43</v>
      </c>
      <c r="E27" s="63">
        <v>1</v>
      </c>
    </row>
    <row r="28" spans="4:5" x14ac:dyDescent="0.3">
      <c r="D28" s="62">
        <v>45</v>
      </c>
      <c r="E28" s="63">
        <v>1</v>
      </c>
    </row>
    <row r="29" spans="4:5" x14ac:dyDescent="0.3">
      <c r="D29" s="62">
        <v>51</v>
      </c>
      <c r="E29" s="63">
        <v>1</v>
      </c>
    </row>
    <row r="30" spans="4:5" x14ac:dyDescent="0.3">
      <c r="D30" s="62" t="s">
        <v>15</v>
      </c>
      <c r="E30" s="63">
        <v>34</v>
      </c>
    </row>
  </sheetData>
  <mergeCells count="1">
    <mergeCell ref="A1:P1"/>
  </mergeCells>
  <pageMargins left="0.511811024" right="0.511811024" top="0.78740157499999996" bottom="0.78740157499999996" header="0.31496062000000002" footer="0.31496062000000002"/>
  <drawing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3C276-403B-4AA5-BEE2-C778ABC61244}">
  <dimension ref="A1:H40"/>
  <sheetViews>
    <sheetView workbookViewId="0">
      <pane ySplit="1" topLeftCell="A2" activePane="bottomLeft" state="frozen"/>
      <selection pane="bottomLeft" activeCell="G66" sqref="G66"/>
    </sheetView>
  </sheetViews>
  <sheetFormatPr defaultRowHeight="14.4" x14ac:dyDescent="0.3"/>
  <cols>
    <col min="1" max="1" width="40" bestFit="1" customWidth="1"/>
    <col min="2" max="2" width="9" bestFit="1" customWidth="1"/>
    <col min="5" max="5" width="20.5546875" bestFit="1" customWidth="1"/>
    <col min="6" max="6" width="11.5546875" bestFit="1" customWidth="1"/>
    <col min="7" max="7" width="12.33203125" bestFit="1" customWidth="1"/>
  </cols>
  <sheetData>
    <row r="1" spans="1:8" x14ac:dyDescent="0.3">
      <c r="A1" t="s">
        <v>180</v>
      </c>
      <c r="B1" t="s">
        <v>179</v>
      </c>
      <c r="C1" t="s">
        <v>117</v>
      </c>
      <c r="D1" t="s">
        <v>178</v>
      </c>
      <c r="E1" t="s">
        <v>177</v>
      </c>
      <c r="F1" t="s">
        <v>176</v>
      </c>
      <c r="G1" t="s">
        <v>115</v>
      </c>
      <c r="H1" t="s">
        <v>175</v>
      </c>
    </row>
    <row r="2" spans="1:8" x14ac:dyDescent="0.3">
      <c r="A2" t="s">
        <v>174</v>
      </c>
      <c r="B2" t="s">
        <v>152</v>
      </c>
      <c r="C2" t="s">
        <v>131</v>
      </c>
      <c r="D2">
        <v>20</v>
      </c>
      <c r="E2" t="s">
        <v>145</v>
      </c>
      <c r="F2" t="s">
        <v>122</v>
      </c>
      <c r="G2" t="s">
        <v>120</v>
      </c>
      <c r="H2" t="s">
        <v>120</v>
      </c>
    </row>
    <row r="3" spans="1:8" x14ac:dyDescent="0.3">
      <c r="A3" t="s">
        <v>173</v>
      </c>
      <c r="B3" t="s">
        <v>152</v>
      </c>
      <c r="C3" t="s">
        <v>131</v>
      </c>
      <c r="D3">
        <v>26</v>
      </c>
      <c r="E3" t="s">
        <v>123</v>
      </c>
      <c r="F3" t="s">
        <v>122</v>
      </c>
      <c r="G3" t="s">
        <v>120</v>
      </c>
      <c r="H3" t="s">
        <v>121</v>
      </c>
    </row>
    <row r="4" spans="1:8" x14ac:dyDescent="0.3">
      <c r="A4" t="s">
        <v>172</v>
      </c>
      <c r="B4" t="s">
        <v>152</v>
      </c>
      <c r="C4" t="s">
        <v>131</v>
      </c>
      <c r="D4">
        <v>27</v>
      </c>
      <c r="E4" t="s">
        <v>142</v>
      </c>
      <c r="F4" t="s">
        <v>135</v>
      </c>
      <c r="G4" t="s">
        <v>120</v>
      </c>
      <c r="H4" t="s">
        <v>120</v>
      </c>
    </row>
    <row r="5" spans="1:8" x14ac:dyDescent="0.3">
      <c r="A5" t="s">
        <v>171</v>
      </c>
      <c r="B5" t="s">
        <v>152</v>
      </c>
      <c r="C5" t="s">
        <v>131</v>
      </c>
      <c r="D5">
        <v>30</v>
      </c>
      <c r="E5" t="s">
        <v>140</v>
      </c>
      <c r="F5" t="s">
        <v>135</v>
      </c>
      <c r="G5" t="s">
        <v>120</v>
      </c>
      <c r="H5" t="s">
        <v>120</v>
      </c>
    </row>
    <row r="6" spans="1:8" x14ac:dyDescent="0.3">
      <c r="A6" t="s">
        <v>170</v>
      </c>
      <c r="B6" t="s">
        <v>125</v>
      </c>
      <c r="C6" t="s">
        <v>124</v>
      </c>
      <c r="D6">
        <v>33</v>
      </c>
      <c r="E6" t="s">
        <v>138</v>
      </c>
      <c r="F6" t="s">
        <v>133</v>
      </c>
      <c r="G6" t="s">
        <v>120</v>
      </c>
      <c r="H6" t="s">
        <v>120</v>
      </c>
    </row>
    <row r="7" spans="1:8" x14ac:dyDescent="0.3">
      <c r="A7" t="s">
        <v>169</v>
      </c>
      <c r="B7" t="s">
        <v>152</v>
      </c>
      <c r="C7" t="s">
        <v>131</v>
      </c>
      <c r="D7">
        <v>22</v>
      </c>
      <c r="E7" t="s">
        <v>136</v>
      </c>
      <c r="F7" t="s">
        <v>127</v>
      </c>
      <c r="G7" t="s">
        <v>120</v>
      </c>
      <c r="H7" t="s">
        <v>120</v>
      </c>
    </row>
    <row r="8" spans="1:8" x14ac:dyDescent="0.3">
      <c r="A8" t="s">
        <v>168</v>
      </c>
      <c r="B8" t="s">
        <v>152</v>
      </c>
      <c r="C8" t="s">
        <v>124</v>
      </c>
      <c r="D8">
        <v>21</v>
      </c>
      <c r="E8" t="s">
        <v>123</v>
      </c>
      <c r="F8" t="s">
        <v>127</v>
      </c>
      <c r="G8" t="s">
        <v>121</v>
      </c>
      <c r="H8" t="s">
        <v>120</v>
      </c>
    </row>
    <row r="9" spans="1:8" x14ac:dyDescent="0.3">
      <c r="A9" t="s">
        <v>167</v>
      </c>
      <c r="B9" t="s">
        <v>152</v>
      </c>
      <c r="C9" t="s">
        <v>124</v>
      </c>
      <c r="D9">
        <v>18</v>
      </c>
      <c r="E9" t="s">
        <v>136</v>
      </c>
      <c r="F9" t="s">
        <v>122</v>
      </c>
      <c r="G9" t="s">
        <v>121</v>
      </c>
      <c r="H9" t="s">
        <v>120</v>
      </c>
    </row>
    <row r="10" spans="1:8" x14ac:dyDescent="0.3">
      <c r="A10" t="s">
        <v>166</v>
      </c>
      <c r="B10" t="s">
        <v>152</v>
      </c>
      <c r="C10" t="s">
        <v>124</v>
      </c>
      <c r="D10">
        <v>19</v>
      </c>
      <c r="E10" t="s">
        <v>138</v>
      </c>
      <c r="F10" t="s">
        <v>127</v>
      </c>
      <c r="G10" t="s">
        <v>120</v>
      </c>
      <c r="H10" t="s">
        <v>120</v>
      </c>
    </row>
    <row r="11" spans="1:8" x14ac:dyDescent="0.3">
      <c r="A11" t="s">
        <v>165</v>
      </c>
      <c r="B11" t="s">
        <v>152</v>
      </c>
      <c r="C11" t="s">
        <v>124</v>
      </c>
      <c r="D11">
        <v>40</v>
      </c>
      <c r="E11" t="s">
        <v>123</v>
      </c>
      <c r="F11" t="s">
        <v>127</v>
      </c>
      <c r="G11" t="s">
        <v>120</v>
      </c>
      <c r="H11" t="s">
        <v>121</v>
      </c>
    </row>
    <row r="12" spans="1:8" x14ac:dyDescent="0.3">
      <c r="A12" t="s">
        <v>164</v>
      </c>
      <c r="B12" t="s">
        <v>152</v>
      </c>
      <c r="C12" t="s">
        <v>124</v>
      </c>
      <c r="D12">
        <v>30</v>
      </c>
      <c r="E12" t="s">
        <v>140</v>
      </c>
      <c r="F12" t="s">
        <v>127</v>
      </c>
      <c r="G12" t="s">
        <v>120</v>
      </c>
      <c r="H12" t="s">
        <v>121</v>
      </c>
    </row>
    <row r="13" spans="1:8" x14ac:dyDescent="0.3">
      <c r="A13" t="s">
        <v>163</v>
      </c>
      <c r="B13" t="s">
        <v>152</v>
      </c>
      <c r="C13" t="s">
        <v>124</v>
      </c>
      <c r="D13">
        <v>38</v>
      </c>
      <c r="E13" t="s">
        <v>145</v>
      </c>
      <c r="F13" t="s">
        <v>122</v>
      </c>
      <c r="G13" t="s">
        <v>120</v>
      </c>
      <c r="H13" t="s">
        <v>120</v>
      </c>
    </row>
    <row r="14" spans="1:8" x14ac:dyDescent="0.3">
      <c r="A14" t="s">
        <v>162</v>
      </c>
      <c r="B14" t="s">
        <v>152</v>
      </c>
      <c r="C14" t="s">
        <v>124</v>
      </c>
      <c r="D14">
        <v>37</v>
      </c>
      <c r="E14" t="s">
        <v>123</v>
      </c>
      <c r="F14" t="s">
        <v>127</v>
      </c>
      <c r="G14" t="s">
        <v>120</v>
      </c>
      <c r="H14" t="s">
        <v>121</v>
      </c>
    </row>
    <row r="15" spans="1:8" x14ac:dyDescent="0.3">
      <c r="A15" t="s">
        <v>161</v>
      </c>
      <c r="B15" t="s">
        <v>152</v>
      </c>
      <c r="C15" t="s">
        <v>124</v>
      </c>
      <c r="D15">
        <v>36</v>
      </c>
      <c r="E15" t="s">
        <v>142</v>
      </c>
      <c r="F15" t="s">
        <v>127</v>
      </c>
      <c r="G15" t="s">
        <v>120</v>
      </c>
      <c r="H15" t="s">
        <v>120</v>
      </c>
    </row>
    <row r="16" spans="1:8" x14ac:dyDescent="0.3">
      <c r="A16" t="s">
        <v>160</v>
      </c>
      <c r="B16" t="s">
        <v>152</v>
      </c>
      <c r="C16" t="s">
        <v>124</v>
      </c>
      <c r="D16">
        <v>35</v>
      </c>
      <c r="E16" t="s">
        <v>140</v>
      </c>
      <c r="F16" t="s">
        <v>127</v>
      </c>
      <c r="G16" t="s">
        <v>121</v>
      </c>
      <c r="H16" t="s">
        <v>120</v>
      </c>
    </row>
    <row r="17" spans="1:8" x14ac:dyDescent="0.3">
      <c r="A17" t="s">
        <v>159</v>
      </c>
      <c r="B17" t="s">
        <v>152</v>
      </c>
      <c r="C17" t="s">
        <v>124</v>
      </c>
      <c r="D17">
        <v>34</v>
      </c>
      <c r="E17" t="s">
        <v>138</v>
      </c>
      <c r="F17" t="s">
        <v>122</v>
      </c>
      <c r="G17" t="s">
        <v>121</v>
      </c>
      <c r="H17" t="s">
        <v>120</v>
      </c>
    </row>
    <row r="18" spans="1:8" x14ac:dyDescent="0.3">
      <c r="A18" t="s">
        <v>158</v>
      </c>
      <c r="B18" t="s">
        <v>152</v>
      </c>
      <c r="C18" t="s">
        <v>124</v>
      </c>
      <c r="D18">
        <v>33</v>
      </c>
      <c r="E18" t="s">
        <v>136</v>
      </c>
      <c r="F18" t="s">
        <v>127</v>
      </c>
      <c r="G18" t="s">
        <v>120</v>
      </c>
      <c r="H18" t="s">
        <v>120</v>
      </c>
    </row>
    <row r="19" spans="1:8" x14ac:dyDescent="0.3">
      <c r="A19" t="s">
        <v>157</v>
      </c>
      <c r="B19" t="s">
        <v>152</v>
      </c>
      <c r="C19" t="s">
        <v>124</v>
      </c>
      <c r="D19">
        <v>32</v>
      </c>
      <c r="E19" t="s">
        <v>140</v>
      </c>
      <c r="F19" t="s">
        <v>127</v>
      </c>
      <c r="G19" t="s">
        <v>120</v>
      </c>
      <c r="H19" t="s">
        <v>120</v>
      </c>
    </row>
    <row r="20" spans="1:8" x14ac:dyDescent="0.3">
      <c r="A20" t="s">
        <v>156</v>
      </c>
      <c r="B20" t="s">
        <v>152</v>
      </c>
      <c r="C20" t="s">
        <v>131</v>
      </c>
      <c r="D20">
        <v>21</v>
      </c>
      <c r="E20" t="s">
        <v>140</v>
      </c>
      <c r="F20" t="s">
        <v>127</v>
      </c>
      <c r="G20" t="s">
        <v>120</v>
      </c>
      <c r="H20" t="s">
        <v>120</v>
      </c>
    </row>
    <row r="21" spans="1:8" x14ac:dyDescent="0.3">
      <c r="A21" t="s">
        <v>155</v>
      </c>
      <c r="B21" t="s">
        <v>152</v>
      </c>
      <c r="C21" t="s">
        <v>124</v>
      </c>
      <c r="D21">
        <v>30</v>
      </c>
      <c r="E21" t="s">
        <v>140</v>
      </c>
      <c r="F21" t="s">
        <v>122</v>
      </c>
      <c r="G21" t="s">
        <v>120</v>
      </c>
      <c r="H21" t="s">
        <v>120</v>
      </c>
    </row>
    <row r="22" spans="1:8" x14ac:dyDescent="0.3">
      <c r="A22" t="s">
        <v>154</v>
      </c>
      <c r="B22" t="s">
        <v>152</v>
      </c>
      <c r="C22" t="s">
        <v>124</v>
      </c>
      <c r="D22">
        <v>29</v>
      </c>
      <c r="E22" t="s">
        <v>145</v>
      </c>
      <c r="F22" t="s">
        <v>127</v>
      </c>
      <c r="G22" t="s">
        <v>120</v>
      </c>
      <c r="H22" t="s">
        <v>121</v>
      </c>
    </row>
    <row r="23" spans="1:8" x14ac:dyDescent="0.3">
      <c r="A23" t="s">
        <v>153</v>
      </c>
      <c r="B23" t="s">
        <v>152</v>
      </c>
      <c r="C23" t="s">
        <v>124</v>
      </c>
      <c r="D23">
        <v>28</v>
      </c>
      <c r="E23" t="s">
        <v>123</v>
      </c>
      <c r="F23" t="s">
        <v>127</v>
      </c>
      <c r="G23" t="s">
        <v>120</v>
      </c>
      <c r="H23" t="s">
        <v>121</v>
      </c>
    </row>
    <row r="24" spans="1:8" x14ac:dyDescent="0.3">
      <c r="A24" t="s">
        <v>151</v>
      </c>
      <c r="B24" t="s">
        <v>125</v>
      </c>
      <c r="C24" t="s">
        <v>131</v>
      </c>
      <c r="D24">
        <v>27</v>
      </c>
      <c r="E24" t="s">
        <v>142</v>
      </c>
      <c r="F24" t="s">
        <v>127</v>
      </c>
      <c r="G24" t="s">
        <v>121</v>
      </c>
      <c r="H24" t="s">
        <v>120</v>
      </c>
    </row>
    <row r="25" spans="1:8" x14ac:dyDescent="0.3">
      <c r="A25" t="s">
        <v>150</v>
      </c>
      <c r="B25" t="s">
        <v>125</v>
      </c>
      <c r="C25" t="s">
        <v>131</v>
      </c>
      <c r="D25">
        <v>26</v>
      </c>
      <c r="E25" t="s">
        <v>140</v>
      </c>
      <c r="F25" t="s">
        <v>127</v>
      </c>
      <c r="G25" t="s">
        <v>121</v>
      </c>
      <c r="H25" t="s">
        <v>121</v>
      </c>
    </row>
    <row r="26" spans="1:8" x14ac:dyDescent="0.3">
      <c r="A26" t="s">
        <v>149</v>
      </c>
      <c r="B26" t="s">
        <v>125</v>
      </c>
      <c r="C26" t="s">
        <v>124</v>
      </c>
      <c r="D26">
        <v>25</v>
      </c>
      <c r="E26" t="s">
        <v>138</v>
      </c>
      <c r="F26" t="s">
        <v>122</v>
      </c>
      <c r="G26" t="s">
        <v>120</v>
      </c>
      <c r="H26" t="s">
        <v>120</v>
      </c>
    </row>
    <row r="27" spans="1:8" x14ac:dyDescent="0.3">
      <c r="A27" t="s">
        <v>148</v>
      </c>
      <c r="B27" t="s">
        <v>125</v>
      </c>
      <c r="C27" t="s">
        <v>131</v>
      </c>
      <c r="D27">
        <v>24</v>
      </c>
      <c r="E27" t="s">
        <v>136</v>
      </c>
      <c r="F27" t="s">
        <v>127</v>
      </c>
      <c r="G27" t="s">
        <v>120</v>
      </c>
      <c r="H27" t="s">
        <v>120</v>
      </c>
    </row>
    <row r="28" spans="1:8" x14ac:dyDescent="0.3">
      <c r="A28" t="s">
        <v>147</v>
      </c>
      <c r="B28" t="s">
        <v>125</v>
      </c>
      <c r="C28" t="s">
        <v>131</v>
      </c>
      <c r="D28">
        <v>23</v>
      </c>
      <c r="E28" t="s">
        <v>140</v>
      </c>
      <c r="G28" t="s">
        <v>120</v>
      </c>
      <c r="H28" t="s">
        <v>120</v>
      </c>
    </row>
    <row r="29" spans="1:8" x14ac:dyDescent="0.3">
      <c r="A29" t="s">
        <v>146</v>
      </c>
      <c r="B29" t="s">
        <v>125</v>
      </c>
      <c r="C29" t="s">
        <v>124</v>
      </c>
      <c r="D29">
        <v>22</v>
      </c>
      <c r="E29" t="s">
        <v>145</v>
      </c>
      <c r="F29" t="s">
        <v>127</v>
      </c>
      <c r="G29" t="s">
        <v>120</v>
      </c>
      <c r="H29" t="s">
        <v>120</v>
      </c>
    </row>
    <row r="30" spans="1:8" x14ac:dyDescent="0.3">
      <c r="A30" t="s">
        <v>144</v>
      </c>
      <c r="B30" t="s">
        <v>125</v>
      </c>
      <c r="C30" t="s">
        <v>131</v>
      </c>
      <c r="D30">
        <v>30</v>
      </c>
      <c r="E30" t="s">
        <v>123</v>
      </c>
      <c r="F30" t="s">
        <v>127</v>
      </c>
      <c r="G30" t="s">
        <v>120</v>
      </c>
      <c r="H30" t="s">
        <v>120</v>
      </c>
    </row>
    <row r="31" spans="1:8" x14ac:dyDescent="0.3">
      <c r="A31" t="s">
        <v>143</v>
      </c>
      <c r="B31" t="s">
        <v>125</v>
      </c>
      <c r="C31" t="s">
        <v>131</v>
      </c>
      <c r="D31">
        <v>30</v>
      </c>
      <c r="E31" t="s">
        <v>142</v>
      </c>
      <c r="F31" t="s">
        <v>122</v>
      </c>
      <c r="G31" t="s">
        <v>120</v>
      </c>
      <c r="H31" t="s">
        <v>120</v>
      </c>
    </row>
    <row r="32" spans="1:8" x14ac:dyDescent="0.3">
      <c r="A32" t="s">
        <v>141</v>
      </c>
      <c r="B32" t="s">
        <v>125</v>
      </c>
      <c r="C32" t="s">
        <v>124</v>
      </c>
      <c r="D32">
        <v>32</v>
      </c>
      <c r="E32" t="s">
        <v>140</v>
      </c>
      <c r="F32" t="s">
        <v>127</v>
      </c>
      <c r="G32" t="s">
        <v>121</v>
      </c>
      <c r="H32" t="s">
        <v>120</v>
      </c>
    </row>
    <row r="33" spans="1:8" x14ac:dyDescent="0.3">
      <c r="A33" t="s">
        <v>139</v>
      </c>
      <c r="B33" t="s">
        <v>125</v>
      </c>
      <c r="C33" t="s">
        <v>131</v>
      </c>
      <c r="D33">
        <v>35</v>
      </c>
      <c r="E33" t="s">
        <v>138</v>
      </c>
      <c r="F33" t="s">
        <v>135</v>
      </c>
      <c r="G33" t="s">
        <v>121</v>
      </c>
      <c r="H33" t="s">
        <v>121</v>
      </c>
    </row>
    <row r="34" spans="1:8" x14ac:dyDescent="0.3">
      <c r="A34" t="s">
        <v>137</v>
      </c>
      <c r="B34" t="s">
        <v>125</v>
      </c>
      <c r="C34" t="s">
        <v>131</v>
      </c>
      <c r="D34">
        <v>35</v>
      </c>
      <c r="E34" t="s">
        <v>136</v>
      </c>
      <c r="F34" t="s">
        <v>135</v>
      </c>
      <c r="G34" t="s">
        <v>120</v>
      </c>
      <c r="H34" t="s">
        <v>121</v>
      </c>
    </row>
    <row r="35" spans="1:8" x14ac:dyDescent="0.3">
      <c r="A35" t="s">
        <v>134</v>
      </c>
      <c r="B35" t="s">
        <v>125</v>
      </c>
      <c r="C35" t="s">
        <v>124</v>
      </c>
      <c r="D35">
        <v>35</v>
      </c>
      <c r="E35" t="s">
        <v>123</v>
      </c>
      <c r="F35" t="s">
        <v>133</v>
      </c>
      <c r="G35" t="s">
        <v>120</v>
      </c>
      <c r="H35" t="s">
        <v>120</v>
      </c>
    </row>
    <row r="36" spans="1:8" x14ac:dyDescent="0.3">
      <c r="A36" t="s">
        <v>132</v>
      </c>
      <c r="B36" t="s">
        <v>125</v>
      </c>
      <c r="C36" t="s">
        <v>131</v>
      </c>
      <c r="D36">
        <v>42</v>
      </c>
      <c r="E36" t="s">
        <v>123</v>
      </c>
      <c r="F36" t="s">
        <v>127</v>
      </c>
      <c r="G36" t="s">
        <v>120</v>
      </c>
      <c r="H36" t="s">
        <v>121</v>
      </c>
    </row>
    <row r="37" spans="1:8" x14ac:dyDescent="0.3">
      <c r="A37" t="s">
        <v>130</v>
      </c>
      <c r="B37" t="s">
        <v>125</v>
      </c>
      <c r="C37" t="s">
        <v>124</v>
      </c>
      <c r="D37">
        <v>42</v>
      </c>
      <c r="E37" t="s">
        <v>123</v>
      </c>
      <c r="F37" t="s">
        <v>127</v>
      </c>
      <c r="G37" t="s">
        <v>120</v>
      </c>
      <c r="H37" t="s">
        <v>120</v>
      </c>
    </row>
    <row r="38" spans="1:8" x14ac:dyDescent="0.3">
      <c r="A38" t="s">
        <v>129</v>
      </c>
      <c r="B38" t="s">
        <v>125</v>
      </c>
      <c r="C38" t="s">
        <v>124</v>
      </c>
      <c r="D38">
        <v>43</v>
      </c>
      <c r="E38" t="s">
        <v>123</v>
      </c>
      <c r="F38" t="s">
        <v>127</v>
      </c>
      <c r="G38" t="s">
        <v>120</v>
      </c>
      <c r="H38" t="s">
        <v>120</v>
      </c>
    </row>
    <row r="39" spans="1:8" x14ac:dyDescent="0.3">
      <c r="A39" t="s">
        <v>128</v>
      </c>
      <c r="B39" t="s">
        <v>125</v>
      </c>
      <c r="C39" t="s">
        <v>124</v>
      </c>
      <c r="D39">
        <v>45</v>
      </c>
      <c r="E39" t="s">
        <v>123</v>
      </c>
      <c r="F39" t="s">
        <v>127</v>
      </c>
      <c r="G39" t="s">
        <v>120</v>
      </c>
      <c r="H39" t="s">
        <v>120</v>
      </c>
    </row>
    <row r="40" spans="1:8" x14ac:dyDescent="0.3">
      <c r="A40" t="s">
        <v>126</v>
      </c>
      <c r="B40" t="s">
        <v>125</v>
      </c>
      <c r="C40" t="s">
        <v>124</v>
      </c>
      <c r="D40">
        <v>51</v>
      </c>
      <c r="E40" t="s">
        <v>123</v>
      </c>
      <c r="F40" t="s">
        <v>122</v>
      </c>
      <c r="G40" t="s">
        <v>121</v>
      </c>
      <c r="H40" t="s">
        <v>120</v>
      </c>
    </row>
  </sheetData>
  <autoFilter ref="A1:I40" xr:uid="{C384D0B8-48D2-4315-9B91-80042C09D03F}"/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E E A A B Q S w M E F A A C A A g A e o D O V r A 3 k f y l A A A A 9 g A A A B I A H A B D b 2 5 m a W c v U G F j a 2 F n Z S 5 4 b W w g o h g A K K A U A A A A A A A A A A A A A A A A A A A A A A A A A A A A h Y 9 N D o I w G E S v Q r q n P 0 i M I R 8 l 0 a 0 k R h P j t q k V G q E Q W i x 3 c + G R v I I Y R d 2 5 n D d v M X O / 3 i A b 6 i q 4 q M 7 q x q S I Y Y o C Z W R z 1 K Z I U e 9 O 4 Q J l H D Z C n k W h g l E 2 N h n s M U W l c 2 1 C i P c e + x l u u o J E l D J y y N c 7 W a p a o I + s / 8 u h N t Y J I x X i s H + N 4 R F m b I 5 j G m M K Z I K Q a / M V o n H v s / 2 B s O o r 1 3 e K t y 5 c b o F M E c j 7 A 3 8 A U E s D B B Q A A g A I A H q A z l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6 g M 5 W F u Y d J X o B A A C 9 A g A A E w A c A E Z v c m 1 1 b G F z L 1 N l Y 3 R p b 2 4 x L m 0 g o h g A K K A U A A A A A A A A A A A A A A A A A A A A A A A A A A A A h Z D N a t t A F I X 3 B r / D R d n I o I o E m l B i t B g k O c 3 C P 7 E U C M R d j K X b Z u h o r p m 5 M k l M F i G L P k o e x C + W c V R w C q 0 7 m 7 m c + T j 3 n H F Y s S I D R X e f D P u 9 f s / d S Y s 1 S N 0 a c p C A R u 7 3 w J 8 R G U Y v p G 4 d Z 1 S 1 D R o O R 0 p j n O 5 e D L s w y M 4 X U 4 O 1 V W v c D d l u g E + Q M 1 a Q e s Q S z G S r J R T U P s p F h u 4 n 0 2 r B 6 B g X 3 c q Y 7 z k Y R L c Z a t U o R p s E w y C C l H T b G J d 8 i S A 3 F d X K / E j O T o + P T y K 4 a o m x 4 A e N y X 6 M J 2 T w 2 y D q s h 8 F q V z i 9 l X q O 1 9 q Z q m h t a r J B b 5 P K Z c e f 9 c Y v 6 K s 0 b r w v W w E t 7 9 l o X V R S S 2 t S 9 i 2 H 3 1 L t S I Q 2 u e U N e 3 t S i u N + 0 6 2 6 X K X D y t 0 4 T 9 T R J t N M J m O 8 6 O Q 5 X L g 2 7 L n g f G e n y L Y B J 1 8 M b + e T Q 8 S R X 5 z G L j M R L Z f c m n 4 7 H O 8 i / Y B G U 3 n Y 7 H 9 t X 0 5 7 D T O J / + H 8 v F s n l + I 7 D A l y m s B E w H b 5 3 k u / m C e B v 2 e M n / / 6 e E b U E s B A i 0 A F A A C A A g A e o D O V r A 3 k f y l A A A A 9 g A A A B I A A A A A A A A A A A A A A A A A A A A A A E N v b m Z p Z y 9 Q Y W N r Y W d l L n h t b F B L A Q I t A B Q A A g A I A H q A z l Y P y u m r p A A A A O k A A A A T A A A A A A A A A A A A A A A A A P E A A A B b Q 2 9 u d G V u d F 9 U e X B l c 1 0 u e G 1 s U E s B A i 0 A F A A C A A g A e o D O V h b m H S V 6 A Q A A v Q I A A B M A A A A A A A A A A A A A A A A A 4 g E A A E Z v c m 1 1 b G F z L 1 N l Y 3 R p b 2 4 x L m 1 Q S w U G A A A A A A M A A w D C A A A A q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m Q w A A A A A A A B 3 D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Y W x 1 b m 9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T R U M T g 6 N D Y 6 M T E u M T Q 1 N D I 4 M V o i I C 8 + P E V u d H J 5 I F R 5 c G U 9 I k Z p b G x D b 2 x 1 b W 5 U e X B l c y I g V m F s d W U 9 I n N C Z 1 l H Q X d Z R 0 J n W T 0 i I C 8 + P E V u d H J 5 I F R 5 c G U 9 I k Z p b G x D b 2 x 1 b W 5 O Y W 1 l c y I g V m F s d W U 9 I n N b J n F 1 b 3 Q 7 T k 9 N R V x 0 J n F 1 b 3 Q 7 L C Z x d W 9 0 O 1 x 0 R 1 J V U E 9 c d C Z x d W 9 0 O y w m c X V v d D t c d F N F W E 9 c d C Z x d W 9 0 O y w m c X V v d D t c d E l E Q U R F X H Q m c X V v d D s s J n F 1 b 3 Q 7 X H R G T 1 J N Q c O H w 4 N P X H Q m c X V v d D s s J n F 1 b 3 Q 7 X H R N R U 7 D h 8 O D T 1 x 0 J n F 1 b 3 Q 7 L C Z x d W 9 0 O 1 x 0 R U 1 Q U k V H Q U R P X H Q m c X V v d D s s J n F 1 b 3 Q 7 X H R B V F V B I E 5 B I M O B U k V B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W x 1 b m 9 z L 0 F 1 d G 9 S Z W 1 v d m V k Q 2 9 s d W 1 u c z E u e 0 5 P T U V c d C w w f S Z x d W 9 0 O y w m c X V v d D t T Z W N 0 a W 9 u M S 9 h b H V u b 3 M v Q X V 0 b 1 J l b W 9 2 Z W R D b 2 x 1 b W 5 z M S 5 7 X H R H U l V Q T 1 x 0 L D F 9 J n F 1 b 3 Q 7 L C Z x d W 9 0 O 1 N l Y 3 R p b 2 4 x L 2 F s d W 5 v c y 9 B d X R v U m V t b 3 Z l Z E N v b H V t b n M x L n t c d F N F W E 9 c d C w y f S Z x d W 9 0 O y w m c X V v d D t T Z W N 0 a W 9 u M S 9 h b H V u b 3 M v Q X V 0 b 1 J l b W 9 2 Z W R D b 2 x 1 b W 5 z M S 5 7 X H R J R E F E R V x 0 L D N 9 J n F 1 b 3 Q 7 L C Z x d W 9 0 O 1 N l Y 3 R p b 2 4 x L 2 F s d W 5 v c y 9 B d X R v U m V t b 3 Z l Z E N v b H V t b n M x L n t c d E Z P U k 1 B w 4 f D g 0 9 c d C w 0 f S Z x d W 9 0 O y w m c X V v d D t T Z W N 0 a W 9 u M S 9 h b H V u b 3 M v Q X V 0 b 1 J l b W 9 2 Z W R D b 2 x 1 b W 5 z M S 5 7 X H R N R U 7 D h 8 O D T 1 x 0 L D V 9 J n F 1 b 3 Q 7 L C Z x d W 9 0 O 1 N l Y 3 R p b 2 4 x L 2 F s d W 5 v c y 9 B d X R v U m V t b 3 Z l Z E N v b H V t b n M x L n t c d E V N U F J F R 0 F E T 1 x 0 L D Z 9 J n F 1 b 3 Q 7 L C Z x d W 9 0 O 1 N l Y 3 R p b 2 4 x L 2 F s d W 5 v c y 9 B d X R v U m V t b 3 Z l Z E N v b H V t b n M x L n t c d E F U V U E g T k E g w 4 F S R U E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Y W x 1 b m 9 z L 0 F 1 d G 9 S Z W 1 v d m V k Q 2 9 s d W 1 u c z E u e 0 5 P T U V c d C w w f S Z x d W 9 0 O y w m c X V v d D t T Z W N 0 a W 9 u M S 9 h b H V u b 3 M v Q X V 0 b 1 J l b W 9 2 Z W R D b 2 x 1 b W 5 z M S 5 7 X H R H U l V Q T 1 x 0 L D F 9 J n F 1 b 3 Q 7 L C Z x d W 9 0 O 1 N l Y 3 R p b 2 4 x L 2 F s d W 5 v c y 9 B d X R v U m V t b 3 Z l Z E N v b H V t b n M x L n t c d F N F W E 9 c d C w y f S Z x d W 9 0 O y w m c X V v d D t T Z W N 0 a W 9 u M S 9 h b H V u b 3 M v Q X V 0 b 1 J l b W 9 2 Z W R D b 2 x 1 b W 5 z M S 5 7 X H R J R E F E R V x 0 L D N 9 J n F 1 b 3 Q 7 L C Z x d W 9 0 O 1 N l Y 3 R p b 2 4 x L 2 F s d W 5 v c y 9 B d X R v U m V t b 3 Z l Z E N v b H V t b n M x L n t c d E Z P U k 1 B w 4 f D g 0 9 c d C w 0 f S Z x d W 9 0 O y w m c X V v d D t T Z W N 0 a W 9 u M S 9 h b H V u b 3 M v Q X V 0 b 1 J l b W 9 2 Z W R D b 2 x 1 b W 5 z M S 5 7 X H R N R U 7 D h 8 O D T 1 x 0 L D V 9 J n F 1 b 3 Q 7 L C Z x d W 9 0 O 1 N l Y 3 R p b 2 4 x L 2 F s d W 5 v c y 9 B d X R v U m V t b 3 Z l Z E N v b H V t b n M x L n t c d E V N U F J F R 0 F E T 1 x 0 L D Z 9 J n F 1 b 3 Q 7 L C Z x d W 9 0 O 1 N l Y 3 R p b 2 4 x L 2 F s d W 5 v c y 9 B d X R v U m V t b 3 Z l Z E N v b H V t b n M x L n t c d E F U V U E g T k E g w 4 F S R U E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F s d W 5 v c y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d W 5 v c y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1 b m 9 z L 1 R p c G 8 l M j B B b H R l c m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A u R M s x w q D R Z h g / 4 t l A i f B A A A A A A I A A A A A A B B m A A A A A Q A A I A A A A F R 6 7 R O T z 6 A L E i K N l r J H V y f F P g X U f y R n R + C P + b Q N W f F y A A A A A A 6 A A A A A A g A A I A A A A A J U H H T T n K 9 G Z H u k i 6 U G p J H T N 0 k O r Q M B 9 3 p x w F d 3 K C N t U A A A A M 1 X o 0 S q + 6 8 X l 5 0 9 j u Z A S u 9 A R a Z Y k 9 y n u j Q z s L R W O 2 n Q j w F q J y i A D C R s C I 7 M 4 c 2 s e e H w O 2 i L g 0 0 4 d o M L g 3 Z q k J b 2 H 7 + W x y 7 j h i A r / D 3 g i m S k Q A A A A D b o 4 9 E U Y p f M j W 0 3 N F B e b j H j g o / J x u T A g b v c Y X p f f x j e F a / q + V w X i e B p 6 F j N G o p 9 Y a 5 r l j 3 M / 0 3 c C L Q f L I 1 N H i Y =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B8C0945A56C304E8F45549FAEBE8D15" ma:contentTypeVersion="1" ma:contentTypeDescription="Crie um novo documento." ma:contentTypeScope="" ma:versionID="a7c88d6dc47cca0ee52f74522a075758">
  <xsd:schema xmlns:xsd="http://www.w3.org/2001/XMLSchema" xmlns:xs="http://www.w3.org/2001/XMLSchema" xmlns:p="http://schemas.microsoft.com/office/2006/metadata/properties" xmlns:ns2="f99270b7-519b-4a5b-b969-f355cf0f7b86" targetNamespace="http://schemas.microsoft.com/office/2006/metadata/properties" ma:root="true" ma:fieldsID="6648b4c203fbec9ab28683e1d92be766" ns2:_="">
    <xsd:import namespace="f99270b7-519b-4a5b-b969-f355cf0f7b86"/>
    <xsd:element name="properties">
      <xsd:complexType>
        <xsd:sequence>
          <xsd:element name="documentManagement">
            <xsd:complexType>
              <xsd:all>
                <xsd:element ref="ns2:Reference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99270b7-519b-4a5b-b969-f355cf0f7b86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A3FB546-CA50-46AE-82C3-F5BB06B93D5A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438E5BC1-9BBB-4561-ADE1-3EF932C1EA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99270b7-519b-4a5b-b969-f355cf0f7b8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18FAA20-C308-4C6D-9D11-7F8576E4A7B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Menu</vt:lpstr>
      <vt:lpstr>Condição SE</vt:lpstr>
      <vt:lpstr>Validação Condicional</vt:lpstr>
      <vt:lpstr>Validação de Dados e Procv</vt:lpstr>
      <vt:lpstr>Listas</vt:lpstr>
      <vt:lpstr>Importação txt e cont.se</vt:lpstr>
      <vt:lpstr>Gráficos</vt:lpstr>
      <vt:lpstr>alunos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Kate Caroline Prestes</dc:creator>
  <cp:lastModifiedBy>Sintaema</cp:lastModifiedBy>
  <dcterms:created xsi:type="dcterms:W3CDTF">2021-06-22T14:41:38Z</dcterms:created>
  <dcterms:modified xsi:type="dcterms:W3CDTF">2023-06-19T06:54:38Z</dcterms:modified>
</cp:coreProperties>
</file>