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foundationriskpartners.sharepoint.com/sites/XLBenefits/New RFP/Valley Children Hospital/"/>
    </mc:Choice>
  </mc:AlternateContent>
  <xr:revisionPtr revIDLastSave="310" documentId="14_{ABA7FB55-220E-48F9-98CA-F1881D54E58D}" xr6:coauthVersionLast="47" xr6:coauthVersionMax="47" xr10:uidLastSave="{DF4C374B-C32C-4377-94FB-69FAAEAD807E}"/>
  <bookViews>
    <workbookView xWindow="-110" yWindow="-110" windowWidth="34620" windowHeight="13900" xr2:uid="{57B8FC25-FA4F-40F9-9568-08893F6DFA4A}"/>
  </bookViews>
  <sheets>
    <sheet name="ISL Analysis - Premium v Claims" sheetId="2" r:id="rId1"/>
    <sheet name="ISL Analsys - Historical Claims" sheetId="1" r:id="rId2"/>
    <sheet name="Sheet3" sheetId="3" r:id="rId3"/>
  </sheets>
  <definedNames>
    <definedName name="_xlnm.Print_Area" localSheetId="1">'ISL Analsys - Historical Claims'!$A$1:$L$48</definedName>
    <definedName name="_xlnm.Print_Area" localSheetId="0">'ISL Analysis - Premium v Claims'!$A$1:$K$26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1" l="1"/>
  <c r="J40" i="1"/>
  <c r="AH40" i="1" s="1"/>
  <c r="J41" i="1"/>
  <c r="AH41" i="1" s="1"/>
  <c r="J42" i="1"/>
  <c r="AE42" i="1" s="1"/>
  <c r="J43" i="1"/>
  <c r="AH43" i="1" s="1"/>
  <c r="J44" i="1"/>
  <c r="AH44" i="1" s="1"/>
  <c r="I39" i="1"/>
  <c r="AA39" i="1" s="1"/>
  <c r="AE38" i="1"/>
  <c r="AD38" i="1"/>
  <c r="AA38" i="1"/>
  <c r="Z38" i="1"/>
  <c r="Y38" i="1"/>
  <c r="X38" i="1"/>
  <c r="K38" i="1"/>
  <c r="AO38" i="1" s="1"/>
  <c r="J38" i="1"/>
  <c r="AF38" i="1" s="1"/>
  <c r="I38" i="1"/>
  <c r="W38" i="1" s="1"/>
  <c r="H38" i="1"/>
  <c r="R38" i="1" s="1"/>
  <c r="K37" i="1"/>
  <c r="AK37" i="1" s="1"/>
  <c r="J37" i="1"/>
  <c r="AH37" i="1" s="1"/>
  <c r="I37" i="1"/>
  <c r="Z37" i="1" s="1"/>
  <c r="H37" i="1"/>
  <c r="Q37" i="1" s="1"/>
  <c r="K36" i="1"/>
  <c r="AO36" i="1" s="1"/>
  <c r="J36" i="1"/>
  <c r="AE36" i="1" s="1"/>
  <c r="I36" i="1"/>
  <c r="AA36" i="1" s="1"/>
  <c r="H36" i="1"/>
  <c r="Q36" i="1" s="1"/>
  <c r="K35" i="1"/>
  <c r="AN35" i="1" s="1"/>
  <c r="J35" i="1"/>
  <c r="AH35" i="1" s="1"/>
  <c r="I35" i="1"/>
  <c r="Y35" i="1" s="1"/>
  <c r="H35" i="1"/>
  <c r="P35" i="1" s="1"/>
  <c r="K34" i="1"/>
  <c r="AM34" i="1" s="1"/>
  <c r="J34" i="1"/>
  <c r="AH34" i="1" s="1"/>
  <c r="I34" i="1"/>
  <c r="W34" i="1" s="1"/>
  <c r="H34" i="1"/>
  <c r="S34" i="1" s="1"/>
  <c r="T33" i="1"/>
  <c r="K33" i="1"/>
  <c r="AO33" i="1" s="1"/>
  <c r="J33" i="1"/>
  <c r="AG33" i="1" s="1"/>
  <c r="I33" i="1"/>
  <c r="Y33" i="1" s="1"/>
  <c r="H33" i="1"/>
  <c r="R33" i="1" s="1"/>
  <c r="K44" i="1"/>
  <c r="AO44" i="1" s="1"/>
  <c r="I44" i="1"/>
  <c r="W44" i="1" s="1"/>
  <c r="H44" i="1"/>
  <c r="T44" i="1" s="1"/>
  <c r="K43" i="1"/>
  <c r="AK43" i="1" s="1"/>
  <c r="I43" i="1"/>
  <c r="Y43" i="1" s="1"/>
  <c r="H43" i="1"/>
  <c r="Q43" i="1" s="1"/>
  <c r="K42" i="1"/>
  <c r="AL42" i="1" s="1"/>
  <c r="I42" i="1"/>
  <c r="AA42" i="1" s="1"/>
  <c r="H42" i="1"/>
  <c r="T42" i="1" s="1"/>
  <c r="K41" i="1"/>
  <c r="AK41" i="1" s="1"/>
  <c r="I41" i="1"/>
  <c r="Y41" i="1" s="1"/>
  <c r="H41" i="1"/>
  <c r="T41" i="1" s="1"/>
  <c r="K40" i="1"/>
  <c r="AM40" i="1" s="1"/>
  <c r="I40" i="1"/>
  <c r="AA40" i="1" s="1"/>
  <c r="H40" i="1"/>
  <c r="S40" i="1" s="1"/>
  <c r="K39" i="1"/>
  <c r="AL39" i="1" s="1"/>
  <c r="AG39" i="1"/>
  <c r="H39" i="1"/>
  <c r="P39" i="1" s="1"/>
  <c r="K32" i="1"/>
  <c r="AL32" i="1" s="1"/>
  <c r="J32" i="1"/>
  <c r="AH32" i="1" s="1"/>
  <c r="I32" i="1"/>
  <c r="X32" i="1" s="1"/>
  <c r="H32" i="1"/>
  <c r="Q32" i="1" s="1"/>
  <c r="K31" i="1"/>
  <c r="AN31" i="1" s="1"/>
  <c r="J31" i="1"/>
  <c r="AH31" i="1" s="1"/>
  <c r="I31" i="1"/>
  <c r="Y31" i="1" s="1"/>
  <c r="H31" i="1"/>
  <c r="P31" i="1" s="1"/>
  <c r="K30" i="1"/>
  <c r="AL30" i="1" s="1"/>
  <c r="J30" i="1"/>
  <c r="AE30" i="1" s="1"/>
  <c r="I30" i="1"/>
  <c r="Y30" i="1" s="1"/>
  <c r="H30" i="1"/>
  <c r="R30" i="1" s="1"/>
  <c r="K29" i="1"/>
  <c r="AK29" i="1" s="1"/>
  <c r="J29" i="1"/>
  <c r="I29" i="1"/>
  <c r="X29" i="1" s="1"/>
  <c r="H29" i="1"/>
  <c r="Q29" i="1" s="1"/>
  <c r="K28" i="1"/>
  <c r="AK28" i="1" s="1"/>
  <c r="J28" i="1"/>
  <c r="AD28" i="1" s="1"/>
  <c r="I28" i="1"/>
  <c r="Z28" i="1" s="1"/>
  <c r="H28" i="1"/>
  <c r="R28" i="1" s="1"/>
  <c r="K27" i="1"/>
  <c r="AL27" i="1" s="1"/>
  <c r="K20" i="1"/>
  <c r="AM20" i="1" s="1"/>
  <c r="K21" i="1"/>
  <c r="AK21" i="1" s="1"/>
  <c r="K22" i="1"/>
  <c r="AL22" i="1" s="1"/>
  <c r="K23" i="1"/>
  <c r="AK23" i="1" s="1"/>
  <c r="K24" i="1"/>
  <c r="AK24" i="1" s="1"/>
  <c r="K25" i="1"/>
  <c r="AL25" i="1" s="1"/>
  <c r="K26" i="1"/>
  <c r="D17" i="2"/>
  <c r="A1" i="2"/>
  <c r="E7" i="2"/>
  <c r="F7" i="2"/>
  <c r="G7" i="2"/>
  <c r="D7" i="2"/>
  <c r="K14" i="1"/>
  <c r="AL14" i="1" s="1"/>
  <c r="K15" i="1"/>
  <c r="AL15" i="1" s="1"/>
  <c r="K16" i="1"/>
  <c r="AL16" i="1" s="1"/>
  <c r="K17" i="1"/>
  <c r="AM17" i="1" s="1"/>
  <c r="K18" i="1"/>
  <c r="AN18" i="1" s="1"/>
  <c r="K19" i="1"/>
  <c r="AK19" i="1" s="1"/>
  <c r="J25" i="1"/>
  <c r="AE25" i="1" s="1"/>
  <c r="J26" i="1"/>
  <c r="J27" i="1"/>
  <c r="AH27" i="1" s="1"/>
  <c r="I25" i="1"/>
  <c r="Z25" i="1" s="1"/>
  <c r="I26" i="1"/>
  <c r="I27" i="1"/>
  <c r="Z27" i="1" s="1"/>
  <c r="H27" i="1"/>
  <c r="T27" i="1" s="1"/>
  <c r="H21" i="2"/>
  <c r="G21" i="2"/>
  <c r="F21" i="2"/>
  <c r="E21" i="2"/>
  <c r="E17" i="2"/>
  <c r="F17" i="2" s="1"/>
  <c r="G17" i="2" s="1"/>
  <c r="H17" i="2" s="1"/>
  <c r="AJ7" i="1"/>
  <c r="AC7" i="1"/>
  <c r="V7" i="1"/>
  <c r="O7" i="1"/>
  <c r="K9" i="1"/>
  <c r="K10" i="1"/>
  <c r="K11" i="1"/>
  <c r="AM11" i="1" s="1"/>
  <c r="K12" i="1"/>
  <c r="AM12" i="1" s="1"/>
  <c r="K13" i="1"/>
  <c r="AL13" i="1" s="1"/>
  <c r="K8" i="1"/>
  <c r="AL8" i="1" s="1"/>
  <c r="J9" i="1"/>
  <c r="AD9" i="1" s="1"/>
  <c r="J10" i="1"/>
  <c r="AD10" i="1" s="1"/>
  <c r="J11" i="1"/>
  <c r="AH11" i="1" s="1"/>
  <c r="J12" i="1"/>
  <c r="AF12" i="1" s="1"/>
  <c r="J13" i="1"/>
  <c r="AG13" i="1" s="1"/>
  <c r="J14" i="1"/>
  <c r="AD14" i="1" s="1"/>
  <c r="J15" i="1"/>
  <c r="J16" i="1"/>
  <c r="AD16" i="1" s="1"/>
  <c r="J17" i="1"/>
  <c r="AE17" i="1" s="1"/>
  <c r="J18" i="1"/>
  <c r="AH18" i="1" s="1"/>
  <c r="J19" i="1"/>
  <c r="AD19" i="1" s="1"/>
  <c r="J20" i="1"/>
  <c r="AE20" i="1" s="1"/>
  <c r="J21" i="1"/>
  <c r="AD21" i="1" s="1"/>
  <c r="J22" i="1"/>
  <c r="AF22" i="1" s="1"/>
  <c r="J23" i="1"/>
  <c r="AD23" i="1" s="1"/>
  <c r="J24" i="1"/>
  <c r="AG24" i="1" s="1"/>
  <c r="J8" i="1"/>
  <c r="AF8" i="1" s="1"/>
  <c r="I9" i="1"/>
  <c r="W9" i="1" s="1"/>
  <c r="I10" i="1"/>
  <c r="W10" i="1" s="1"/>
  <c r="I11" i="1"/>
  <c r="AA11" i="1" s="1"/>
  <c r="I12" i="1"/>
  <c r="I13" i="1"/>
  <c r="Y13" i="1" s="1"/>
  <c r="I14" i="1"/>
  <c r="I15" i="1"/>
  <c r="X15" i="1" s="1"/>
  <c r="I16" i="1"/>
  <c r="W16" i="1" s="1"/>
  <c r="I17" i="1"/>
  <c r="Y17" i="1" s="1"/>
  <c r="I18" i="1"/>
  <c r="Y18" i="1" s="1"/>
  <c r="I19" i="1"/>
  <c r="X19" i="1" s="1"/>
  <c r="I20" i="1"/>
  <c r="X20" i="1" s="1"/>
  <c r="I21" i="1"/>
  <c r="W21" i="1" s="1"/>
  <c r="I22" i="1"/>
  <c r="AA22" i="1" s="1"/>
  <c r="I23" i="1"/>
  <c r="W23" i="1" s="1"/>
  <c r="I24" i="1"/>
  <c r="W24" i="1" s="1"/>
  <c r="I8" i="1"/>
  <c r="W8" i="1" s="1"/>
  <c r="H9" i="1"/>
  <c r="P9" i="1" s="1"/>
  <c r="H10" i="1"/>
  <c r="H11" i="1"/>
  <c r="H12" i="1"/>
  <c r="S12" i="1" s="1"/>
  <c r="H13" i="1"/>
  <c r="R13" i="1" s="1"/>
  <c r="H14" i="1"/>
  <c r="R14" i="1" s="1"/>
  <c r="H15" i="1"/>
  <c r="R15" i="1" s="1"/>
  <c r="H16" i="1"/>
  <c r="R16" i="1" s="1"/>
  <c r="H17" i="1"/>
  <c r="R17" i="1" s="1"/>
  <c r="H18" i="1"/>
  <c r="S18" i="1" s="1"/>
  <c r="H19" i="1"/>
  <c r="S19" i="1" s="1"/>
  <c r="H20" i="1"/>
  <c r="Q20" i="1" s="1"/>
  <c r="H21" i="1"/>
  <c r="Q21" i="1" s="1"/>
  <c r="H22" i="1"/>
  <c r="Q22" i="1" s="1"/>
  <c r="H23" i="1"/>
  <c r="P23" i="1" s="1"/>
  <c r="H24" i="1"/>
  <c r="H25" i="1"/>
  <c r="T25" i="1" s="1"/>
  <c r="H26" i="1"/>
  <c r="H8" i="1"/>
  <c r="Q8" i="1" s="1"/>
  <c r="AA33" i="1" l="1"/>
  <c r="W33" i="1"/>
  <c r="Z33" i="1"/>
  <c r="X33" i="1"/>
  <c r="AD33" i="1"/>
  <c r="T37" i="1"/>
  <c r="S36" i="1"/>
  <c r="T36" i="1"/>
  <c r="W36" i="1"/>
  <c r="AA37" i="1"/>
  <c r="X36" i="1"/>
  <c r="AF37" i="1"/>
  <c r="AM39" i="1"/>
  <c r="W37" i="1"/>
  <c r="X37" i="1"/>
  <c r="Y36" i="1"/>
  <c r="Z36" i="1"/>
  <c r="AO39" i="1"/>
  <c r="AL37" i="1"/>
  <c r="AN39" i="1"/>
  <c r="R36" i="1"/>
  <c r="Y37" i="1"/>
  <c r="S33" i="1"/>
  <c r="AK33" i="1"/>
  <c r="AM33" i="1"/>
  <c r="T34" i="1"/>
  <c r="AD35" i="1"/>
  <c r="AO40" i="1"/>
  <c r="Y34" i="1"/>
  <c r="AE35" i="1"/>
  <c r="Q39" i="1"/>
  <c r="AH33" i="1"/>
  <c r="Z34" i="1"/>
  <c r="AM37" i="1"/>
  <c r="R39" i="1"/>
  <c r="AA34" i="1"/>
  <c r="AN37" i="1"/>
  <c r="X34" i="1"/>
  <c r="S39" i="1"/>
  <c r="AL33" i="1"/>
  <c r="AD34" i="1"/>
  <c r="AO37" i="1"/>
  <c r="T39" i="1"/>
  <c r="P33" i="1"/>
  <c r="AE34" i="1"/>
  <c r="AK39" i="1"/>
  <c r="Q33" i="1"/>
  <c r="AN33" i="1"/>
  <c r="AN34" i="1"/>
  <c r="P36" i="1"/>
  <c r="R37" i="1"/>
  <c r="Z35" i="1"/>
  <c r="AA35" i="1"/>
  <c r="AO34" i="1"/>
  <c r="S37" i="1"/>
  <c r="AL36" i="1"/>
  <c r="AG35" i="1"/>
  <c r="AM36" i="1"/>
  <c r="AF34" i="1"/>
  <c r="R35" i="1"/>
  <c r="AL35" i="1"/>
  <c r="AD37" i="1"/>
  <c r="P38" i="1"/>
  <c r="AH38" i="1"/>
  <c r="AK36" i="1"/>
  <c r="W42" i="1"/>
  <c r="AG34" i="1"/>
  <c r="S35" i="1"/>
  <c r="AM35" i="1"/>
  <c r="AE37" i="1"/>
  <c r="Q38" i="1"/>
  <c r="AK38" i="1"/>
  <c r="AF36" i="1"/>
  <c r="AG36" i="1"/>
  <c r="AH36" i="1"/>
  <c r="AN36" i="1"/>
  <c r="Y42" i="1"/>
  <c r="AE33" i="1"/>
  <c r="Q34" i="1"/>
  <c r="AK34" i="1"/>
  <c r="W35" i="1"/>
  <c r="AO35" i="1"/>
  <c r="AG37" i="1"/>
  <c r="S38" i="1"/>
  <c r="AM38" i="1"/>
  <c r="Z43" i="1"/>
  <c r="Q35" i="1"/>
  <c r="AK35" i="1"/>
  <c r="AG38" i="1"/>
  <c r="T35" i="1"/>
  <c r="AL38" i="1"/>
  <c r="Z42" i="1"/>
  <c r="AF33" i="1"/>
  <c r="R34" i="1"/>
  <c r="AL34" i="1"/>
  <c r="X35" i="1"/>
  <c r="AD36" i="1"/>
  <c r="P37" i="1"/>
  <c r="T38" i="1"/>
  <c r="AN38" i="1"/>
  <c r="AF35" i="1"/>
  <c r="AA43" i="1"/>
  <c r="X42" i="1"/>
  <c r="P34" i="1"/>
  <c r="AN40" i="1"/>
  <c r="AH39" i="1"/>
  <c r="AL43" i="1"/>
  <c r="AM43" i="1"/>
  <c r="AN43" i="1"/>
  <c r="AO43" i="1"/>
  <c r="AD44" i="1"/>
  <c r="AE44" i="1"/>
  <c r="AF44" i="1"/>
  <c r="AD41" i="1"/>
  <c r="AE41" i="1"/>
  <c r="AD40" i="1"/>
  <c r="AE40" i="1"/>
  <c r="X44" i="1"/>
  <c r="AA41" i="1"/>
  <c r="W39" i="1"/>
  <c r="X40" i="1"/>
  <c r="X39" i="1"/>
  <c r="Y40" i="1"/>
  <c r="W43" i="1"/>
  <c r="Y44" i="1"/>
  <c r="Z41" i="1"/>
  <c r="W40" i="1"/>
  <c r="Y39" i="1"/>
  <c r="Z40" i="1"/>
  <c r="X43" i="1"/>
  <c r="Z44" i="1"/>
  <c r="AA44" i="1"/>
  <c r="R43" i="1"/>
  <c r="T43" i="1"/>
  <c r="S43" i="1"/>
  <c r="Q42" i="1"/>
  <c r="S42" i="1"/>
  <c r="P42" i="1"/>
  <c r="R42" i="1"/>
  <c r="T40" i="1"/>
  <c r="AF41" i="1"/>
  <c r="AG41" i="1"/>
  <c r="P41" i="1"/>
  <c r="AN42" i="1"/>
  <c r="Q41" i="1"/>
  <c r="AG44" i="1"/>
  <c r="Z39" i="1"/>
  <c r="AF40" i="1"/>
  <c r="R41" i="1"/>
  <c r="AL41" i="1"/>
  <c r="AD43" i="1"/>
  <c r="P44" i="1"/>
  <c r="AG40" i="1"/>
  <c r="S41" i="1"/>
  <c r="AM41" i="1"/>
  <c r="AE43" i="1"/>
  <c r="Q44" i="1"/>
  <c r="AK44" i="1"/>
  <c r="AH42" i="1"/>
  <c r="AK42" i="1"/>
  <c r="AM42" i="1"/>
  <c r="AD39" i="1"/>
  <c r="P40" i="1"/>
  <c r="AN41" i="1"/>
  <c r="AF43" i="1"/>
  <c r="R44" i="1"/>
  <c r="AL44" i="1"/>
  <c r="AF42" i="1"/>
  <c r="AO42" i="1"/>
  <c r="AE39" i="1"/>
  <c r="Q40" i="1"/>
  <c r="AK40" i="1"/>
  <c r="W41" i="1"/>
  <c r="AO41" i="1"/>
  <c r="AG43" i="1"/>
  <c r="S44" i="1"/>
  <c r="AM44" i="1"/>
  <c r="AF39" i="1"/>
  <c r="R40" i="1"/>
  <c r="AL40" i="1"/>
  <c r="X41" i="1"/>
  <c r="AD42" i="1"/>
  <c r="P43" i="1"/>
  <c r="AN44" i="1"/>
  <c r="AG42" i="1"/>
  <c r="T15" i="1"/>
  <c r="P20" i="1"/>
  <c r="P16" i="1"/>
  <c r="P15" i="1"/>
  <c r="W32" i="1"/>
  <c r="AG31" i="1"/>
  <c r="AF31" i="1"/>
  <c r="AE28" i="1"/>
  <c r="S15" i="1"/>
  <c r="S14" i="1"/>
  <c r="AG21" i="1"/>
  <c r="AF21" i="1"/>
  <c r="AE21" i="1"/>
  <c r="W28" i="1"/>
  <c r="AH20" i="1"/>
  <c r="W31" i="1"/>
  <c r="AG20" i="1"/>
  <c r="AH21" i="1"/>
  <c r="Y27" i="1"/>
  <c r="AO30" i="1"/>
  <c r="P18" i="1"/>
  <c r="AA18" i="1"/>
  <c r="AN30" i="1"/>
  <c r="AL31" i="1"/>
  <c r="P19" i="1"/>
  <c r="Z22" i="1"/>
  <c r="P17" i="1"/>
  <c r="AD31" i="1"/>
  <c r="AO27" i="1"/>
  <c r="AO23" i="1"/>
  <c r="AO21" i="1"/>
  <c r="AN21" i="1"/>
  <c r="Q28" i="1"/>
  <c r="AM21" i="1"/>
  <c r="AL17" i="1"/>
  <c r="Q16" i="1"/>
  <c r="X28" i="1"/>
  <c r="AH10" i="1"/>
  <c r="AO16" i="1"/>
  <c r="AF11" i="1"/>
  <c r="Q17" i="1"/>
  <c r="Q15" i="1"/>
  <c r="X27" i="1"/>
  <c r="AG25" i="1"/>
  <c r="AK27" i="1"/>
  <c r="AN16" i="1"/>
  <c r="X31" i="1"/>
  <c r="AE11" i="1"/>
  <c r="Q14" i="1"/>
  <c r="X18" i="1"/>
  <c r="AF25" i="1"/>
  <c r="AK20" i="1"/>
  <c r="AN15" i="1"/>
  <c r="AE31" i="1"/>
  <c r="T31" i="1"/>
  <c r="X17" i="1"/>
  <c r="AG23" i="1"/>
  <c r="AM32" i="1"/>
  <c r="AO14" i="1"/>
  <c r="AG11" i="1"/>
  <c r="X30" i="1"/>
  <c r="P21" i="1"/>
  <c r="S27" i="1"/>
  <c r="Y28" i="1"/>
  <c r="AE22" i="1"/>
  <c r="AM31" i="1"/>
  <c r="AM13" i="1"/>
  <c r="S22" i="1"/>
  <c r="S21" i="1"/>
  <c r="Y8" i="1"/>
  <c r="AH30" i="1"/>
  <c r="AL21" i="1"/>
  <c r="S31" i="1"/>
  <c r="X21" i="1"/>
  <c r="AF10" i="1"/>
  <c r="AN14" i="1"/>
  <c r="R31" i="1"/>
  <c r="R19" i="1"/>
  <c r="W30" i="1"/>
  <c r="Y21" i="1"/>
  <c r="AD30" i="1"/>
  <c r="AE10" i="1"/>
  <c r="AK15" i="1"/>
  <c r="AN27" i="1"/>
  <c r="AM14" i="1"/>
  <c r="T30" i="1"/>
  <c r="AA20" i="1"/>
  <c r="AD24" i="1"/>
  <c r="AH9" i="1"/>
  <c r="AK14" i="1"/>
  <c r="AM27" i="1"/>
  <c r="Q31" i="1"/>
  <c r="S30" i="1"/>
  <c r="T17" i="1"/>
  <c r="W22" i="1"/>
  <c r="AA31" i="1"/>
  <c r="Z20" i="1"/>
  <c r="AF20" i="1"/>
  <c r="AG9" i="1"/>
  <c r="AK13" i="1"/>
  <c r="AM25" i="1"/>
  <c r="AL20" i="1"/>
  <c r="AO13" i="1"/>
  <c r="Z11" i="1"/>
  <c r="Z8" i="1"/>
  <c r="AA21" i="1"/>
  <c r="AM30" i="1"/>
  <c r="T20" i="1"/>
  <c r="Z21" i="1"/>
  <c r="AK16" i="1"/>
  <c r="AO20" i="1"/>
  <c r="AN20" i="1"/>
  <c r="R18" i="1"/>
  <c r="Q30" i="1"/>
  <c r="S28" i="1"/>
  <c r="S17" i="1"/>
  <c r="Z31" i="1"/>
  <c r="Y20" i="1"/>
  <c r="AD20" i="1"/>
  <c r="AH24" i="1"/>
  <c r="AE8" i="1"/>
  <c r="AK12" i="1"/>
  <c r="AM18" i="1"/>
  <c r="AN13" i="1"/>
  <c r="AG10" i="1"/>
  <c r="AL18" i="1"/>
  <c r="Q27" i="1"/>
  <c r="R27" i="1"/>
  <c r="T16" i="1"/>
  <c r="W19" i="1"/>
  <c r="AA30" i="1"/>
  <c r="AA17" i="1"/>
  <c r="AF24" i="1"/>
  <c r="AF14" i="1"/>
  <c r="AK32" i="1"/>
  <c r="AN24" i="1"/>
  <c r="AO17" i="1"/>
  <c r="T21" i="1"/>
  <c r="AK18" i="1"/>
  <c r="R21" i="1"/>
  <c r="AO24" i="1"/>
  <c r="Q19" i="1"/>
  <c r="S16" i="1"/>
  <c r="W18" i="1"/>
  <c r="Z30" i="1"/>
  <c r="Z17" i="1"/>
  <c r="AG32" i="1"/>
  <c r="AE24" i="1"/>
  <c r="AE14" i="1"/>
  <c r="AK31" i="1"/>
  <c r="AO31" i="1"/>
  <c r="AM24" i="1"/>
  <c r="AN17" i="1"/>
  <c r="AO12" i="1"/>
  <c r="R22" i="1"/>
  <c r="Y22" i="1"/>
  <c r="AD8" i="1"/>
  <c r="AK17" i="1"/>
  <c r="W20" i="1"/>
  <c r="AG14" i="1"/>
  <c r="AK8" i="1"/>
  <c r="Q18" i="1"/>
  <c r="T22" i="1"/>
  <c r="W17" i="1"/>
  <c r="AH23" i="1"/>
  <c r="AH13" i="1"/>
  <c r="AK30" i="1"/>
  <c r="AL24" i="1"/>
  <c r="AL12" i="1"/>
  <c r="W26" i="1"/>
  <c r="X26" i="1"/>
  <c r="P26" i="1"/>
  <c r="Q26" i="1"/>
  <c r="P25" i="1"/>
  <c r="R25" i="1"/>
  <c r="Q25" i="1"/>
  <c r="S25" i="1"/>
  <c r="Y14" i="1"/>
  <c r="Z14" i="1"/>
  <c r="AA14" i="1"/>
  <c r="W14" i="1"/>
  <c r="AK9" i="1"/>
  <c r="AL9" i="1"/>
  <c r="AM9" i="1"/>
  <c r="AN9" i="1"/>
  <c r="AO9" i="1"/>
  <c r="AG27" i="1"/>
  <c r="AE27" i="1"/>
  <c r="AD27" i="1"/>
  <c r="AF27" i="1"/>
  <c r="P10" i="1"/>
  <c r="R10" i="1"/>
  <c r="S10" i="1"/>
  <c r="Q10" i="1"/>
  <c r="T10" i="1"/>
  <c r="AE16" i="1"/>
  <c r="AF16" i="1"/>
  <c r="AG16" i="1"/>
  <c r="AH16" i="1"/>
  <c r="W29" i="1"/>
  <c r="AA29" i="1"/>
  <c r="Y29" i="1"/>
  <c r="Z29" i="1"/>
  <c r="AN32" i="1"/>
  <c r="AO32" i="1"/>
  <c r="W12" i="1"/>
  <c r="X12" i="1"/>
  <c r="AF15" i="1"/>
  <c r="AG15" i="1"/>
  <c r="AH15" i="1"/>
  <c r="AD15" i="1"/>
  <c r="AF29" i="1"/>
  <c r="AG29" i="1"/>
  <c r="AH29" i="1"/>
  <c r="AD29" i="1"/>
  <c r="S13" i="1"/>
  <c r="AD32" i="1"/>
  <c r="AN25" i="1"/>
  <c r="AO25" i="1"/>
  <c r="AK25" i="1"/>
  <c r="P32" i="1"/>
  <c r="X16" i="1"/>
  <c r="Y26" i="1"/>
  <c r="T12" i="1"/>
  <c r="AA25" i="1"/>
  <c r="AA16" i="1"/>
  <c r="X14" i="1"/>
  <c r="Z16" i="1"/>
  <c r="AE18" i="1"/>
  <c r="P22" i="1"/>
  <c r="R12" i="1"/>
  <c r="X13" i="1"/>
  <c r="Y16" i="1"/>
  <c r="AH17" i="1"/>
  <c r="AN11" i="1"/>
  <c r="AO11" i="1"/>
  <c r="AK11" i="1"/>
  <c r="W25" i="1"/>
  <c r="X25" i="1"/>
  <c r="Y25" i="1"/>
  <c r="R32" i="1"/>
  <c r="P11" i="1"/>
  <c r="Q11" i="1"/>
  <c r="R11" i="1"/>
  <c r="S11" i="1"/>
  <c r="P24" i="1"/>
  <c r="R24" i="1"/>
  <c r="S24" i="1"/>
  <c r="Q24" i="1"/>
  <c r="T24" i="1"/>
  <c r="R23" i="1"/>
  <c r="S23" i="1"/>
  <c r="T23" i="1"/>
  <c r="Q23" i="1"/>
  <c r="AH25" i="1"/>
  <c r="AD25" i="1"/>
  <c r="Z26" i="1"/>
  <c r="AL19" i="1"/>
  <c r="AM19" i="1"/>
  <c r="AN19" i="1"/>
  <c r="AO19" i="1"/>
  <c r="AF18" i="1"/>
  <c r="T11" i="1"/>
  <c r="AE29" i="1"/>
  <c r="AG17" i="1"/>
  <c r="AO28" i="1"/>
  <c r="AL11" i="1"/>
  <c r="T13" i="1"/>
  <c r="P13" i="1"/>
  <c r="Q13" i="1"/>
  <c r="S32" i="1"/>
  <c r="T32" i="1"/>
  <c r="P12" i="1"/>
  <c r="Q12" i="1"/>
  <c r="AK10" i="1"/>
  <c r="AL10" i="1"/>
  <c r="AF32" i="1"/>
  <c r="AF26" i="1"/>
  <c r="AE26" i="1"/>
  <c r="AG26" i="1"/>
  <c r="AH26" i="1"/>
  <c r="AD26" i="1"/>
  <c r="AE32" i="1"/>
  <c r="AL26" i="1"/>
  <c r="AM26" i="1"/>
  <c r="AN26" i="1"/>
  <c r="AO26" i="1"/>
  <c r="AK26" i="1"/>
  <c r="AA8" i="1"/>
  <c r="X8" i="1"/>
  <c r="AL29" i="1"/>
  <c r="AM29" i="1"/>
  <c r="AN29" i="1"/>
  <c r="AO29" i="1"/>
  <c r="S26" i="1"/>
  <c r="S8" i="1"/>
  <c r="Z12" i="1"/>
  <c r="AD18" i="1"/>
  <c r="AG28" i="1"/>
  <c r="AE15" i="1"/>
  <c r="AM28" i="1"/>
  <c r="AN10" i="1"/>
  <c r="AF19" i="1"/>
  <c r="AE19" i="1"/>
  <c r="AG19" i="1"/>
  <c r="AH19" i="1"/>
  <c r="Z15" i="1"/>
  <c r="AA15" i="1"/>
  <c r="Y15" i="1"/>
  <c r="W15" i="1"/>
  <c r="Y32" i="1"/>
  <c r="AA32" i="1"/>
  <c r="Z32" i="1"/>
  <c r="T29" i="1"/>
  <c r="R29" i="1"/>
  <c r="S29" i="1"/>
  <c r="P29" i="1"/>
  <c r="Z13" i="1"/>
  <c r="AA13" i="1"/>
  <c r="W13" i="1"/>
  <c r="AA26" i="1"/>
  <c r="R9" i="1"/>
  <c r="S9" i="1"/>
  <c r="T9" i="1"/>
  <c r="Q9" i="1"/>
  <c r="P8" i="1"/>
  <c r="W11" i="1"/>
  <c r="X11" i="1"/>
  <c r="Y11" i="1"/>
  <c r="AG18" i="1"/>
  <c r="T26" i="1"/>
  <c r="T8" i="1"/>
  <c r="AA12" i="1"/>
  <c r="AH28" i="1"/>
  <c r="AF17" i="1"/>
  <c r="AN28" i="1"/>
  <c r="AO10" i="1"/>
  <c r="R26" i="1"/>
  <c r="R8" i="1"/>
  <c r="Y12" i="1"/>
  <c r="AD17" i="1"/>
  <c r="AF28" i="1"/>
  <c r="AH14" i="1"/>
  <c r="AL28" i="1"/>
  <c r="AM10" i="1"/>
  <c r="S20" i="1"/>
  <c r="AA24" i="1"/>
  <c r="AA10" i="1"/>
  <c r="AF13" i="1"/>
  <c r="AN23" i="1"/>
  <c r="X24" i="1"/>
  <c r="Z24" i="1"/>
  <c r="AA19" i="1"/>
  <c r="Z10" i="1"/>
  <c r="AD13" i="1"/>
  <c r="AG30" i="1"/>
  <c r="AE13" i="1"/>
  <c r="AM23" i="1"/>
  <c r="AM16" i="1"/>
  <c r="P28" i="1"/>
  <c r="P14" i="1"/>
  <c r="T19" i="1"/>
  <c r="W27" i="1"/>
  <c r="X23" i="1"/>
  <c r="X9" i="1"/>
  <c r="AA28" i="1"/>
  <c r="Y24" i="1"/>
  <c r="Z19" i="1"/>
  <c r="Y10" i="1"/>
  <c r="AD12" i="1"/>
  <c r="AF30" i="1"/>
  <c r="AF23" i="1"/>
  <c r="AH12" i="1"/>
  <c r="AF9" i="1"/>
  <c r="AL23" i="1"/>
  <c r="AN12" i="1"/>
  <c r="P30" i="1"/>
  <c r="R20" i="1"/>
  <c r="X10" i="1"/>
  <c r="P27" i="1"/>
  <c r="T28" i="1"/>
  <c r="T14" i="1"/>
  <c r="X22" i="1"/>
  <c r="AA23" i="1"/>
  <c r="Y19" i="1"/>
  <c r="AA9" i="1"/>
  <c r="AD11" i="1"/>
  <c r="AE23" i="1"/>
  <c r="AG12" i="1"/>
  <c r="AE9" i="1"/>
  <c r="AO22" i="1"/>
  <c r="AO15" i="1"/>
  <c r="AO8" i="1"/>
  <c r="Z9" i="1"/>
  <c r="AH22" i="1"/>
  <c r="AH8" i="1"/>
  <c r="T18" i="1"/>
  <c r="AA27" i="1"/>
  <c r="Y23" i="1"/>
  <c r="Z18" i="1"/>
  <c r="Y9" i="1"/>
  <c r="AG22" i="1"/>
  <c r="AE12" i="1"/>
  <c r="AG8" i="1"/>
  <c r="AK22" i="1"/>
  <c r="AM22" i="1"/>
  <c r="AO18" i="1"/>
  <c r="AM15" i="1"/>
  <c r="AM8" i="1"/>
  <c r="Z23" i="1"/>
  <c r="AN22" i="1"/>
  <c r="AN8" i="1"/>
  <c r="AD22" i="1"/>
  <c r="AA46" i="1" l="1"/>
  <c r="E12" i="2" s="1"/>
  <c r="S46" i="1"/>
  <c r="W46" i="1"/>
  <c r="Z46" i="1"/>
  <c r="AK46" i="1"/>
  <c r="AN46" i="1"/>
  <c r="G11" i="2" s="1"/>
  <c r="Y46" i="1"/>
  <c r="AO46" i="1"/>
  <c r="G12" i="2" s="1"/>
  <c r="AM46" i="1"/>
  <c r="T46" i="1"/>
  <c r="D12" i="2" s="1"/>
  <c r="AH46" i="1"/>
  <c r="F12" i="2" s="1"/>
  <c r="AL46" i="1"/>
  <c r="G9" i="2" s="1"/>
  <c r="AF46" i="1"/>
  <c r="F10" i="2" s="1"/>
  <c r="AD46" i="1"/>
  <c r="AE46" i="1"/>
  <c r="F9" i="2" s="1"/>
  <c r="AG46" i="1"/>
  <c r="F11" i="2" s="1"/>
  <c r="X46" i="1"/>
  <c r="E9" i="2" s="1"/>
  <c r="P46" i="1"/>
  <c r="R46" i="1"/>
  <c r="Q46" i="1"/>
  <c r="D9" i="2" s="1"/>
  <c r="E10" i="2"/>
  <c r="G10" i="2"/>
  <c r="E11" i="2"/>
  <c r="D10" i="2"/>
  <c r="D11" i="2"/>
  <c r="J47" i="1" l="1"/>
  <c r="F8" i="2"/>
  <c r="I47" i="1"/>
  <c r="E8" i="2"/>
  <c r="H47" i="1"/>
  <c r="D8" i="2"/>
  <c r="K47" i="1"/>
  <c r="G8" i="2"/>
  <c r="H11" i="2"/>
  <c r="H10" i="2"/>
  <c r="H9" i="2"/>
  <c r="H12" i="2" l="1"/>
  <c r="H8" i="2"/>
  <c r="I11" i="2" l="1"/>
  <c r="I9" i="2"/>
  <c r="I12" i="2"/>
  <c r="J12" i="2" s="1"/>
  <c r="I10" i="2"/>
  <c r="F22" i="2" l="1"/>
  <c r="F23" i="2" s="1"/>
  <c r="J10" i="2"/>
  <c r="H22" i="2"/>
  <c r="H23" i="2" s="1"/>
  <c r="E22" i="2"/>
  <c r="E23" i="2" s="1"/>
  <c r="J9" i="2"/>
  <c r="G22" i="2"/>
  <c r="G23" i="2" s="1"/>
  <c r="J11" i="2"/>
</calcChain>
</file>

<file path=xl/sharedStrings.xml><?xml version="1.0" encoding="utf-8"?>
<sst xmlns="http://schemas.openxmlformats.org/spreadsheetml/2006/main" count="94" uniqueCount="74">
  <si>
    <t>Historical Claims Report</t>
  </si>
  <si>
    <t>Top Claimants</t>
  </si>
  <si>
    <t>Claimant 1</t>
  </si>
  <si>
    <t>Claimant 2</t>
  </si>
  <si>
    <t>Claimant 3</t>
  </si>
  <si>
    <t>Claimant 4</t>
  </si>
  <si>
    <t>Claimant 5</t>
  </si>
  <si>
    <t>Claimant 6</t>
  </si>
  <si>
    <t>Claimant 7</t>
  </si>
  <si>
    <t>Claimant 8</t>
  </si>
  <si>
    <t>Claimant 9</t>
  </si>
  <si>
    <t>Claimant 10</t>
  </si>
  <si>
    <t>ISL Deductible</t>
  </si>
  <si>
    <t>ISL Claims</t>
  </si>
  <si>
    <t>Additional Claims</t>
  </si>
  <si>
    <t>Carrier</t>
  </si>
  <si>
    <t>Premium Savings</t>
  </si>
  <si>
    <t>Projected Savings</t>
  </si>
  <si>
    <t>-</t>
  </si>
  <si>
    <t>Average ISL Claims</t>
  </si>
  <si>
    <t>Additional ISL Claims</t>
  </si>
  <si>
    <t xml:space="preserve">Stop Loss Renewal Comparison </t>
  </si>
  <si>
    <t>2023 Plan Year</t>
  </si>
  <si>
    <t>ISL Premium</t>
  </si>
  <si>
    <t>Claimant 11</t>
  </si>
  <si>
    <t>Claimant 12</t>
  </si>
  <si>
    <t>Claimant 13</t>
  </si>
  <si>
    <t>Claimant 14</t>
  </si>
  <si>
    <t>Claimant 15</t>
  </si>
  <si>
    <t>Claimant 16</t>
  </si>
  <si>
    <t>Claimant 17</t>
  </si>
  <si>
    <t>Claimant 18</t>
  </si>
  <si>
    <t>Claimant 19</t>
  </si>
  <si>
    <t>Claimant 20</t>
  </si>
  <si>
    <t xml:space="preserve">Trend: </t>
  </si>
  <si>
    <t>Number of Claimants</t>
  </si>
  <si>
    <t>Current</t>
  </si>
  <si>
    <t>Renewal</t>
  </si>
  <si>
    <t>Option 1</t>
  </si>
  <si>
    <t>Option 2</t>
  </si>
  <si>
    <t>Option 3</t>
  </si>
  <si>
    <t>Option 4</t>
  </si>
  <si>
    <t>Option</t>
  </si>
  <si>
    <t xml:space="preserve"> ISL Deductible</t>
  </si>
  <si>
    <t>Recommendation</t>
  </si>
  <si>
    <t>2022
Plan Year</t>
  </si>
  <si>
    <t>2024 Plan Year</t>
  </si>
  <si>
    <t>2025 Plan Year*</t>
  </si>
  <si>
    <t>2026 Equivalents</t>
  </si>
  <si>
    <t>Effective Date: 1/1/2026</t>
  </si>
  <si>
    <t>Claimant 21</t>
  </si>
  <si>
    <t>Claimant 22</t>
  </si>
  <si>
    <t>Claimant 23</t>
  </si>
  <si>
    <t>Claimant 24</t>
  </si>
  <si>
    <t>Claimant 25</t>
  </si>
  <si>
    <t>Excess Claims Trended for 2026</t>
  </si>
  <si>
    <t>Symetra Life Ins. Co.</t>
  </si>
  <si>
    <t>* The 2025 plan year experience has been included as a reference for how the current year is running; however, the current plan year is not credible since it is immature (i.e. only a partial year).  Therefore, it is not included in the average claims.</t>
  </si>
  <si>
    <t>Claimant 26</t>
  </si>
  <si>
    <t>Claimant 27</t>
  </si>
  <si>
    <t>Claimant 28</t>
  </si>
  <si>
    <t>Claimant 29</t>
  </si>
  <si>
    <t>Claimant 30</t>
  </si>
  <si>
    <t>Claimant 31</t>
  </si>
  <si>
    <t>Claimant 32</t>
  </si>
  <si>
    <t>Claimant 33</t>
  </si>
  <si>
    <t>Claimant 34</t>
  </si>
  <si>
    <t>Claimant 35</t>
  </si>
  <si>
    <t>Claimant 36</t>
  </si>
  <si>
    <t>Claimant 37</t>
  </si>
  <si>
    <t>Valley Children's Hospital</t>
  </si>
  <si>
    <t>Specific Deductible Analysis - Historical Claims</t>
  </si>
  <si>
    <t>Specific Deductible Analysis - Projected Premium vs. Claims</t>
  </si>
  <si>
    <t>An increase in the ISL deductible is recommended for the 2026 plan year.  Based on a comparison of the historical claims trended for 2026, the premium savings at the higher deductibles would outweigh the projected additional claims liaiblity for each of the four alternate deductible options.  While the best savings would come at the $400,000 specific deductible, we do not recommend increasing the deductible that high considering the current deductible is $225,000.  It is our recommendation to move to the $300,000 or $350,000 ISL levels which would likely yield $600k-$900k in annual savings versus the higher premium at the current deductible level (assuming 7% medical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</si>
</sst>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
  </numFmts>
  <fonts count="19" x14ac:knownFonts="1">
    <font>
      <sz val="11"/>
      <color theme="1"/>
      <name val="Calibri"/>
      <family val="2"/>
    </font>
    <font>
      <sz val="14"/>
      <color theme="1"/>
      <name val="Calibri"/>
      <family val="2"/>
    </font>
    <font>
      <sz val="16"/>
      <color theme="1"/>
      <name val="Calibri"/>
      <family val="2"/>
    </font>
    <font>
      <b/>
      <sz val="12"/>
      <color theme="0"/>
      <name val="Calibri"/>
      <family val="2"/>
    </font>
    <font>
      <b/>
      <sz val="11"/>
      <color theme="1"/>
      <name val="Calibri"/>
      <family val="2"/>
    </font>
    <font>
      <i/>
      <sz val="11"/>
      <color theme="1"/>
      <name val="Calibri"/>
      <family val="2"/>
    </font>
    <font>
      <sz val="11"/>
      <name val="Calibri"/>
      <family val="2"/>
    </font>
    <font>
      <sz val="16"/>
      <name val="Calibri"/>
      <family val="2"/>
    </font>
    <font>
      <b/>
      <sz val="11"/>
      <name val="Calibri"/>
      <family val="2"/>
    </font>
    <font>
      <b/>
      <sz val="11"/>
      <color theme="1" tint="0.34998626667073579"/>
      <name val="Calibri"/>
      <family val="2"/>
    </font>
    <font>
      <sz val="8"/>
      <name val="Calibri"/>
      <family val="2"/>
    </font>
    <font>
      <b/>
      <sz val="16"/>
      <color theme="1"/>
      <name val="Calibri"/>
      <family val="2"/>
    </font>
    <font>
      <b/>
      <sz val="11"/>
      <color rgb="FFC00000"/>
      <name val="Calibri"/>
      <family val="2"/>
    </font>
    <font>
      <sz val="12"/>
      <color theme="1"/>
      <name val="Calibri"/>
      <family val="2"/>
    </font>
    <font>
      <sz val="8"/>
      <color theme="1"/>
      <name val="Calibri"/>
      <family val="2"/>
    </font>
    <font>
      <sz val="12"/>
      <name val="Calibri"/>
      <family val="2"/>
    </font>
    <font>
      <sz val="10"/>
      <color theme="1"/>
      <name val="Calibri"/>
      <family val="2"/>
    </font>
    <font>
      <i/>
      <sz val="10"/>
      <color theme="1"/>
      <name val="Calibri"/>
      <family val="2"/>
    </font>
    <font>
      <b/>
      <sz val="2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bgColor indexed="64"/>
      </patternFill>
    </fill>
    <fill>
      <patternFill patternType="solid">
        <fgColor theme="0" tint="-4.9989318521683403E-2"/>
        <bgColor indexed="64"/>
      </patternFill>
    </fill>
    <fill>
      <patternFill patternType="solid">
        <fgColor rgb="FFE87824"/>
        <bgColor indexed="64"/>
      </patternFill>
    </fill>
    <fill>
      <patternFill patternType="solid">
        <fgColor rgb="FFFBEADD"/>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09">
    <xf numFmtId="0" fontId="0" fillId="0" borderId="0" xfId="0"/>
    <xf numFmtId="0" fontId="0" fillId="0" borderId="0" xfId="0" quotePrefix="1"/>
    <xf numFmtId="0" fontId="2" fillId="0" borderId="0" xfId="0" applyFont="1"/>
    <xf numFmtId="164" fontId="0" fillId="0" borderId="0" xfId="0" applyNumberFormat="1"/>
    <xf numFmtId="164" fontId="4" fillId="0" borderId="0" xfId="0" applyNumberFormat="1" applyFont="1"/>
    <xf numFmtId="0" fontId="4" fillId="0" borderId="0" xfId="0" applyFont="1" applyAlignment="1">
      <alignment horizontal="right"/>
    </xf>
    <xf numFmtId="0" fontId="6" fillId="0" borderId="0" xfId="0" applyFont="1"/>
    <xf numFmtId="0" fontId="0" fillId="0" borderId="8" xfId="0" applyBorder="1"/>
    <xf numFmtId="0" fontId="7" fillId="0" borderId="0" xfId="0" applyFont="1"/>
    <xf numFmtId="0" fontId="2" fillId="0" borderId="0" xfId="0" quotePrefix="1" applyFont="1"/>
    <xf numFmtId="0" fontId="0" fillId="0" borderId="0" xfId="0" applyAlignment="1">
      <alignment vertical="center"/>
    </xf>
    <xf numFmtId="165" fontId="0" fillId="0" borderId="4" xfId="0" applyNumberFormat="1" applyBorder="1" applyAlignment="1">
      <alignment horizontal="center" vertical="center"/>
    </xf>
    <xf numFmtId="14" fontId="4" fillId="0" borderId="0" xfId="0" applyNumberFormat="1" applyFont="1" applyAlignment="1">
      <alignment horizontal="center"/>
    </xf>
    <xf numFmtId="165" fontId="5" fillId="2" borderId="4" xfId="0" applyNumberFormat="1" applyFont="1" applyFill="1" applyBorder="1" applyAlignment="1">
      <alignment horizontal="center" vertical="center"/>
    </xf>
    <xf numFmtId="165" fontId="4" fillId="0" borderId="1" xfId="0" applyNumberFormat="1" applyFont="1" applyBorder="1" applyAlignment="1">
      <alignment horizontal="center" vertical="center"/>
    </xf>
    <xf numFmtId="0" fontId="4" fillId="0" borderId="6" xfId="0" applyFont="1" applyBorder="1" applyAlignment="1">
      <alignment horizontal="left" vertical="center" indent="1"/>
    </xf>
    <xf numFmtId="0" fontId="0" fillId="0" borderId="2" xfId="0" applyBorder="1" applyAlignment="1">
      <alignment horizontal="left" vertical="center" indent="2"/>
    </xf>
    <xf numFmtId="0" fontId="0" fillId="0" borderId="3" xfId="0" applyBorder="1" applyAlignment="1">
      <alignment horizontal="left" vertical="center" indent="2"/>
    </xf>
    <xf numFmtId="0" fontId="0" fillId="0" borderId="0" xfId="0" applyAlignment="1">
      <alignment vertical="top"/>
    </xf>
    <xf numFmtId="164" fontId="0" fillId="0" borderId="0" xfId="0" applyNumberFormat="1" applyAlignment="1">
      <alignment vertical="top"/>
    </xf>
    <xf numFmtId="0" fontId="3" fillId="4" borderId="1" xfId="0" applyFont="1" applyFill="1" applyBorder="1" applyAlignment="1">
      <alignment horizontal="center" vertical="center" wrapText="1"/>
    </xf>
    <xf numFmtId="9" fontId="0" fillId="0" borderId="0" xfId="0" applyNumberFormat="1" applyAlignment="1">
      <alignment horizontal="left"/>
    </xf>
    <xf numFmtId="0" fontId="4" fillId="0" borderId="0" xfId="0" applyFont="1"/>
    <xf numFmtId="0" fontId="11" fillId="0" borderId="0" xfId="0" applyFont="1"/>
    <xf numFmtId="164" fontId="4" fillId="0" borderId="0" xfId="0" applyNumberFormat="1" applyFont="1" applyAlignment="1">
      <alignment vertical="top"/>
    </xf>
    <xf numFmtId="2" fontId="0" fillId="0" borderId="0" xfId="0" applyNumberFormat="1"/>
    <xf numFmtId="9" fontId="0" fillId="0" borderId="0" xfId="0" applyNumberFormat="1" applyAlignment="1">
      <alignment horizontal="right"/>
    </xf>
    <xf numFmtId="0" fontId="4" fillId="0" borderId="9" xfId="0" applyFont="1" applyBorder="1" applyAlignment="1">
      <alignment horizontal="left" vertical="center" indent="1"/>
    </xf>
    <xf numFmtId="0" fontId="0" fillId="0" borderId="12" xfId="0" applyBorder="1" applyAlignment="1">
      <alignment horizontal="left" vertical="center" indent="1"/>
    </xf>
    <xf numFmtId="0" fontId="4" fillId="0" borderId="12" xfId="0" applyFont="1" applyBorder="1" applyAlignment="1">
      <alignment horizontal="left" vertical="center" indent="1"/>
    </xf>
    <xf numFmtId="165" fontId="0" fillId="0" borderId="17" xfId="0" applyNumberFormat="1" applyBorder="1" applyAlignment="1">
      <alignment horizontal="center" vertical="center"/>
    </xf>
    <xf numFmtId="0" fontId="12" fillId="0" borderId="6" xfId="0" applyFont="1" applyBorder="1" applyAlignment="1">
      <alignment horizontal="left" vertical="center" indent="1"/>
    </xf>
    <xf numFmtId="165" fontId="12" fillId="0" borderId="1" xfId="0" applyNumberFormat="1" applyFont="1" applyBorder="1" applyAlignment="1">
      <alignment horizontal="center" vertical="center"/>
    </xf>
    <xf numFmtId="0" fontId="12" fillId="0" borderId="0" xfId="0" applyFont="1"/>
    <xf numFmtId="165" fontId="4" fillId="5" borderId="7" xfId="0" applyNumberFormat="1" applyFont="1" applyFill="1" applyBorder="1" applyAlignment="1">
      <alignment horizontal="center" vertical="center"/>
    </xf>
    <xf numFmtId="0" fontId="7" fillId="0" borderId="0" xfId="0" applyFont="1" applyAlignment="1">
      <alignment horizontal="left" vertical="center" indent="2"/>
    </xf>
    <xf numFmtId="0" fontId="4" fillId="0" borderId="8" xfId="0" applyFont="1" applyBorder="1" applyAlignment="1">
      <alignment horizontal="right"/>
    </xf>
    <xf numFmtId="165" fontId="0" fillId="5" borderId="4" xfId="0" applyNumberFormat="1" applyFill="1" applyBorder="1" applyAlignment="1">
      <alignment horizontal="center" vertical="center"/>
    </xf>
    <xf numFmtId="166" fontId="8" fillId="5" borderId="13" xfId="0" quotePrefix="1" applyNumberFormat="1" applyFont="1" applyFill="1" applyBorder="1" applyAlignment="1">
      <alignment horizontal="center" vertical="center"/>
    </xf>
    <xf numFmtId="0" fontId="9" fillId="3" borderId="2" xfId="0" quotePrefix="1" applyFont="1" applyFill="1" applyBorder="1" applyAlignment="1">
      <alignment horizontal="center" vertical="center"/>
    </xf>
    <xf numFmtId="165" fontId="8" fillId="5" borderId="2" xfId="0" quotePrefix="1" applyNumberFormat="1" applyFont="1" applyFill="1" applyBorder="1" applyAlignment="1">
      <alignment horizontal="center" vertical="center"/>
    </xf>
    <xf numFmtId="165" fontId="8" fillId="3" borderId="2" xfId="0" quotePrefix="1" applyNumberFormat="1" applyFont="1" applyFill="1" applyBorder="1" applyAlignment="1">
      <alignment horizontal="center" vertical="center"/>
    </xf>
    <xf numFmtId="165" fontId="8" fillId="5" borderId="2" xfId="0" applyNumberFormat="1" applyFont="1" applyFill="1" applyBorder="1" applyAlignment="1">
      <alignment horizontal="center" vertical="center"/>
    </xf>
    <xf numFmtId="165" fontId="4" fillId="0" borderId="20" xfId="0" applyNumberFormat="1" applyFont="1" applyBorder="1" applyAlignment="1">
      <alignment horizontal="center" vertical="center"/>
    </xf>
    <xf numFmtId="166" fontId="9" fillId="3" borderId="13" xfId="0" quotePrefix="1" applyNumberFormat="1" applyFont="1" applyFill="1" applyBorder="1" applyAlignment="1">
      <alignment horizontal="center" vertical="center"/>
    </xf>
    <xf numFmtId="166" fontId="8" fillId="3" borderId="13" xfId="0" quotePrefix="1" applyNumberFormat="1" applyFont="1" applyFill="1" applyBorder="1" applyAlignment="1">
      <alignment horizontal="center" vertical="center"/>
    </xf>
    <xf numFmtId="166" fontId="8" fillId="5" borderId="13" xfId="0" applyNumberFormat="1" applyFont="1" applyFill="1" applyBorder="1" applyAlignment="1">
      <alignment horizontal="center" vertical="center"/>
    </xf>
    <xf numFmtId="166" fontId="4" fillId="0" borderId="18" xfId="0" applyNumberFormat="1" applyFont="1" applyBorder="1" applyAlignment="1">
      <alignment horizontal="center" vertical="center"/>
    </xf>
    <xf numFmtId="6" fontId="4" fillId="2" borderId="4" xfId="0" applyNumberFormat="1" applyFont="1" applyFill="1" applyBorder="1" applyAlignment="1">
      <alignment horizontal="center"/>
    </xf>
    <xf numFmtId="6" fontId="4" fillId="2" borderId="15" xfId="0" applyNumberFormat="1" applyFont="1" applyFill="1" applyBorder="1" applyAlignment="1">
      <alignment horizontal="center"/>
    </xf>
    <xf numFmtId="6" fontId="0" fillId="2" borderId="4" xfId="0" applyNumberFormat="1" applyFill="1" applyBorder="1" applyAlignment="1">
      <alignment horizontal="center"/>
    </xf>
    <xf numFmtId="6" fontId="0" fillId="2" borderId="15" xfId="0" applyNumberFormat="1" applyFill="1" applyBorder="1" applyAlignment="1">
      <alignment horizontal="center"/>
    </xf>
    <xf numFmtId="6" fontId="4" fillId="2" borderId="10" xfId="0" applyNumberFormat="1" applyFont="1" applyFill="1" applyBorder="1" applyAlignment="1">
      <alignment horizontal="center"/>
    </xf>
    <xf numFmtId="6" fontId="4" fillId="2" borderId="21" xfId="0" applyNumberFormat="1" applyFont="1" applyFill="1" applyBorder="1" applyAlignment="1">
      <alignment horizontal="center"/>
    </xf>
    <xf numFmtId="165" fontId="4" fillId="0" borderId="4" xfId="0" applyNumberFormat="1" applyFont="1" applyBorder="1" applyAlignment="1">
      <alignment horizontal="center" vertical="center"/>
    </xf>
    <xf numFmtId="165" fontId="4" fillId="5" borderId="4" xfId="0" applyNumberFormat="1" applyFont="1" applyFill="1" applyBorder="1" applyAlignment="1">
      <alignment horizontal="center" vertical="center"/>
    </xf>
    <xf numFmtId="165" fontId="4" fillId="0" borderId="17" xfId="0" applyNumberFormat="1" applyFont="1" applyBorder="1" applyAlignment="1">
      <alignment horizontal="center" vertical="center"/>
    </xf>
    <xf numFmtId="165" fontId="5" fillId="5" borderId="4" xfId="0" applyNumberFormat="1" applyFont="1" applyFill="1" applyBorder="1" applyAlignment="1">
      <alignment horizontal="center" vertical="center"/>
    </xf>
    <xf numFmtId="165" fontId="5" fillId="5" borderId="17" xfId="0" applyNumberFormat="1" applyFont="1" applyFill="1" applyBorder="1" applyAlignment="1">
      <alignment horizontal="center" vertical="center"/>
    </xf>
    <xf numFmtId="6" fontId="0" fillId="0" borderId="4" xfId="0" applyNumberFormat="1" applyBorder="1" applyAlignment="1">
      <alignment horizontal="center" vertical="center"/>
    </xf>
    <xf numFmtId="6" fontId="0" fillId="5" borderId="4" xfId="0" applyNumberFormat="1" applyFill="1" applyBorder="1" applyAlignment="1">
      <alignment horizontal="center" vertical="center"/>
    </xf>
    <xf numFmtId="6" fontId="0" fillId="0" borderId="17" xfId="0" applyNumberFormat="1" applyBorder="1" applyAlignment="1">
      <alignment horizontal="center" vertical="center"/>
    </xf>
    <xf numFmtId="6" fontId="4" fillId="5" borderId="4" xfId="0" applyNumberFormat="1" applyFont="1" applyFill="1" applyBorder="1" applyAlignment="1">
      <alignment horizontal="center"/>
    </xf>
    <xf numFmtId="6" fontId="0" fillId="5" borderId="4" xfId="0" quotePrefix="1" applyNumberFormat="1" applyFill="1" applyBorder="1" applyAlignment="1">
      <alignment horizontal="center"/>
    </xf>
    <xf numFmtId="6" fontId="4" fillId="5" borderId="10" xfId="0" quotePrefix="1" applyNumberFormat="1" applyFont="1" applyFill="1" applyBorder="1" applyAlignment="1">
      <alignment horizontal="center"/>
    </xf>
    <xf numFmtId="0" fontId="13" fillId="0" borderId="0" xfId="0" applyFont="1" applyAlignment="1">
      <alignment horizontal="right" vertical="center"/>
    </xf>
    <xf numFmtId="0" fontId="1" fillId="0" borderId="0" xfId="0" applyFont="1" applyAlignment="1">
      <alignment vertical="center"/>
    </xf>
    <xf numFmtId="6" fontId="0" fillId="0" borderId="12" xfId="0" applyNumberFormat="1" applyBorder="1" applyAlignment="1">
      <alignment horizontal="left" vertical="center" indent="1"/>
    </xf>
    <xf numFmtId="6" fontId="0" fillId="5" borderId="12" xfId="0" applyNumberFormat="1" applyFill="1" applyBorder="1" applyAlignment="1">
      <alignment horizontal="left" vertical="center" indent="1"/>
    </xf>
    <xf numFmtId="6" fontId="0" fillId="0" borderId="16" xfId="0" applyNumberFormat="1" applyBorder="1" applyAlignment="1">
      <alignment horizontal="left" vertical="center" indent="1"/>
    </xf>
    <xf numFmtId="6" fontId="0" fillId="5" borderId="4" xfId="0" applyNumberFormat="1" applyFill="1" applyBorder="1" applyAlignment="1">
      <alignment horizontal="center"/>
    </xf>
    <xf numFmtId="165" fontId="12" fillId="5" borderId="1" xfId="0" applyNumberFormat="1" applyFont="1" applyFill="1" applyBorder="1" applyAlignment="1">
      <alignment horizontal="center" vertical="center"/>
    </xf>
    <xf numFmtId="0" fontId="0" fillId="0" borderId="23" xfId="0" applyBorder="1" applyAlignment="1">
      <alignment horizontal="left" vertical="center" indent="2"/>
    </xf>
    <xf numFmtId="165" fontId="16" fillId="0" borderId="23" xfId="0" applyNumberFormat="1" applyFont="1" applyBorder="1" applyAlignment="1">
      <alignment horizontal="center" vertical="center"/>
    </xf>
    <xf numFmtId="165" fontId="16" fillId="0" borderId="2" xfId="0" applyNumberFormat="1" applyFont="1" applyBorder="1" applyAlignment="1">
      <alignment horizontal="center" vertical="center"/>
    </xf>
    <xf numFmtId="165" fontId="17" fillId="5" borderId="22" xfId="0" applyNumberFormat="1" applyFont="1" applyFill="1" applyBorder="1" applyAlignment="1">
      <alignment horizontal="center" vertical="center"/>
    </xf>
    <xf numFmtId="165" fontId="17" fillId="5" borderId="4"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165" fontId="17" fillId="5" borderId="5" xfId="0" applyNumberFormat="1" applyFont="1" applyFill="1" applyBorder="1" applyAlignment="1">
      <alignment horizontal="center" vertical="center"/>
    </xf>
    <xf numFmtId="165" fontId="16" fillId="0" borderId="22" xfId="0" applyNumberFormat="1" applyFont="1" applyBorder="1" applyAlignment="1">
      <alignment horizontal="center" vertical="center"/>
    </xf>
    <xf numFmtId="165" fontId="16" fillId="0" borderId="4" xfId="0" applyNumberFormat="1" applyFont="1" applyBorder="1" applyAlignment="1">
      <alignment horizontal="center" vertical="center"/>
    </xf>
    <xf numFmtId="165" fontId="16" fillId="0" borderId="5" xfId="0" applyNumberFormat="1" applyFont="1" applyBorder="1" applyAlignment="1">
      <alignment horizontal="center" vertical="center"/>
    </xf>
    <xf numFmtId="6" fontId="0" fillId="3" borderId="4" xfId="0" applyNumberFormat="1" applyFill="1" applyBorder="1" applyAlignment="1">
      <alignment horizontal="center"/>
    </xf>
    <xf numFmtId="6" fontId="4" fillId="3" borderId="4" xfId="0" applyNumberFormat="1" applyFont="1" applyFill="1" applyBorder="1" applyAlignment="1">
      <alignment horizontal="center"/>
    </xf>
    <xf numFmtId="6" fontId="4" fillId="3" borderId="10" xfId="0" applyNumberFormat="1" applyFont="1" applyFill="1" applyBorder="1" applyAlignment="1">
      <alignment horizontal="center"/>
    </xf>
    <xf numFmtId="6" fontId="0" fillId="3" borderId="2" xfId="0" applyNumberFormat="1" applyFill="1" applyBorder="1" applyAlignment="1">
      <alignment horizontal="center"/>
    </xf>
    <xf numFmtId="6" fontId="4" fillId="3" borderId="2" xfId="0" applyNumberFormat="1" applyFont="1" applyFill="1" applyBorder="1" applyAlignment="1">
      <alignment horizontal="center"/>
    </xf>
    <xf numFmtId="6" fontId="0" fillId="3" borderId="4" xfId="0" quotePrefix="1" applyNumberFormat="1" applyFill="1" applyBorder="1" applyAlignment="1">
      <alignment horizontal="center"/>
    </xf>
    <xf numFmtId="6" fontId="4" fillId="3" borderId="10" xfId="0" quotePrefix="1" applyNumberFormat="1" applyFont="1" applyFill="1" applyBorder="1" applyAlignment="1">
      <alignment horizontal="center"/>
    </xf>
    <xf numFmtId="6" fontId="4" fillId="3" borderId="19" xfId="0" applyNumberFormat="1" applyFont="1" applyFill="1" applyBorder="1" applyAlignment="1">
      <alignment horizontal="center"/>
    </xf>
    <xf numFmtId="0" fontId="3" fillId="6" borderId="9" xfId="0" applyFont="1" applyFill="1" applyBorder="1" applyAlignment="1">
      <alignment horizontal="left" vertical="center" wrapText="1" indent="1"/>
    </xf>
    <xf numFmtId="0" fontId="3" fillId="6" borderId="10"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14" xfId="0" applyFont="1" applyFill="1" applyBorder="1" applyAlignment="1">
      <alignment horizontal="left" vertical="center" indent="1"/>
    </xf>
    <xf numFmtId="0" fontId="3" fillId="6" borderId="21" xfId="0" applyFont="1" applyFill="1" applyBorder="1" applyAlignment="1">
      <alignment horizontal="center" vertical="center" wrapText="1"/>
    </xf>
    <xf numFmtId="0" fontId="3" fillId="6" borderId="22" xfId="0" applyFont="1" applyFill="1" applyBorder="1" applyAlignment="1">
      <alignment horizontal="center" vertical="center"/>
    </xf>
    <xf numFmtId="0" fontId="3" fillId="6" borderId="22" xfId="0" applyFont="1" applyFill="1" applyBorder="1" applyAlignment="1">
      <alignment horizontal="center" vertical="center" wrapText="1"/>
    </xf>
    <xf numFmtId="0" fontId="0" fillId="6" borderId="0" xfId="0" applyFill="1"/>
    <xf numFmtId="0" fontId="3" fillId="6" borderId="1" xfId="0" applyFont="1" applyFill="1" applyBorder="1" applyAlignment="1">
      <alignment horizontal="center" vertical="center" wrapText="1"/>
    </xf>
    <xf numFmtId="167" fontId="13" fillId="7" borderId="1" xfId="0" applyNumberFormat="1" applyFont="1" applyFill="1" applyBorder="1" applyAlignment="1">
      <alignment horizontal="center" vertical="center"/>
    </xf>
    <xf numFmtId="0" fontId="18" fillId="0" borderId="0" xfId="0" applyFont="1" applyAlignment="1">
      <alignment horizontal="left" vertical="center"/>
    </xf>
    <xf numFmtId="0" fontId="14" fillId="0" borderId="0" xfId="0" applyFont="1" applyAlignment="1">
      <alignment vertical="top" wrapText="1"/>
    </xf>
    <xf numFmtId="0" fontId="0" fillId="0" borderId="0" xfId="0" applyAlignment="1">
      <alignment horizontal="left" vertical="top" wrapText="1" indent="1"/>
    </xf>
    <xf numFmtId="0" fontId="13" fillId="0" borderId="0" xfId="0" applyFont="1" applyFill="1" applyAlignment="1">
      <alignment horizontal="right"/>
    </xf>
    <xf numFmtId="0" fontId="13" fillId="0" borderId="8" xfId="0" applyFont="1" applyFill="1" applyBorder="1" applyAlignment="1">
      <alignment horizontal="right"/>
    </xf>
    <xf numFmtId="0" fontId="15" fillId="0" borderId="0" xfId="0" applyFont="1" applyAlignment="1">
      <alignment horizontal="right"/>
    </xf>
    <xf numFmtId="0" fontId="15" fillId="0" borderId="8" xfId="0" applyFont="1" applyBorder="1" applyAlignment="1">
      <alignment horizontal="right"/>
    </xf>
    <xf numFmtId="9" fontId="0" fillId="0" borderId="0" xfId="0" applyNumberFormat="1"/>
  </cellXfs>
  <cellStyles count="1">
    <cellStyle name="Normal" xfId="0" builtinId="0" customBuiltin="1"/>
  </cellStyles>
  <dxfs count="0"/>
  <tableStyles count="0" defaultTableStyle="TableStyleMedium2" defaultPivotStyle="PivotStyleLight16"/>
  <colors>
    <mruColors>
      <color rgb="FFFBEADD"/>
      <color rgb="FFE87824"/>
      <color rgb="FFBCD7F2"/>
      <color rgb="FFDBF3FD"/>
      <color rgb="FFD0EFFC"/>
      <color rgb="FF109FDA"/>
      <color rgb="FF76BA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05FE-5D35-4AF0-AC0D-9A2F52814F15}">
  <dimension ref="A1:AQ47"/>
  <sheetViews>
    <sheetView tabSelected="1" zoomScale="130" zoomScaleNormal="130" workbookViewId="0">
      <selection activeCell="N25" sqref="N25"/>
    </sheetView>
  </sheetViews>
  <sheetFormatPr defaultColWidth="8.90625" defaultRowHeight="14.5" x14ac:dyDescent="0.35"/>
  <cols>
    <col min="1" max="1" width="1.81640625" customWidth="1"/>
    <col min="2" max="2" width="21.54296875" customWidth="1"/>
    <col min="3" max="10" width="12.453125" customWidth="1"/>
    <col min="11" max="11" width="1.81640625" customWidth="1"/>
    <col min="12" max="12" width="12.453125" bestFit="1" customWidth="1"/>
    <col min="13" max="13" width="11" bestFit="1" customWidth="1"/>
    <col min="14" max="19" width="13.453125" customWidth="1"/>
    <col min="20" max="20" width="12.6328125" style="22" bestFit="1" customWidth="1"/>
    <col min="21" max="25" width="13.453125" customWidth="1"/>
    <col min="26" max="26" width="12.453125" customWidth="1"/>
    <col min="27" max="27" width="11" bestFit="1" customWidth="1"/>
    <col min="28" max="32" width="13.453125" customWidth="1"/>
    <col min="33" max="33" width="11" customWidth="1"/>
    <col min="34" max="34" width="13.54296875" customWidth="1"/>
    <col min="35" max="39" width="13.453125" customWidth="1"/>
  </cols>
  <sheetData>
    <row r="1" spans="1:43" ht="37.75" customHeight="1" x14ac:dyDescent="0.35">
      <c r="A1" s="101" t="str">
        <f>'ISL Analsys - Historical Claims'!A1</f>
        <v>Valley Children's Hospital</v>
      </c>
      <c r="C1" s="6"/>
      <c r="D1" s="6"/>
      <c r="E1" s="6"/>
      <c r="F1" s="6"/>
      <c r="G1" s="6"/>
      <c r="AQ1" s="1"/>
    </row>
    <row r="2" spans="1:43" s="2" customFormat="1" ht="21.65" customHeight="1" x14ac:dyDescent="0.5">
      <c r="A2" s="35" t="s">
        <v>72</v>
      </c>
      <c r="C2" s="8"/>
      <c r="D2" s="8"/>
      <c r="E2" s="8"/>
      <c r="F2" s="8"/>
      <c r="G2" s="8"/>
      <c r="I2" s="104" t="s">
        <v>49</v>
      </c>
      <c r="J2" s="104"/>
      <c r="K2" s="104"/>
      <c r="T2" s="23"/>
      <c r="AQ2" s="9"/>
    </row>
    <row r="3" spans="1:43" ht="9" customHeight="1" thickBot="1" x14ac:dyDescent="0.4">
      <c r="A3" s="7"/>
      <c r="B3" s="7"/>
      <c r="C3" s="7"/>
      <c r="D3" s="7"/>
      <c r="E3" s="7"/>
      <c r="F3" s="7"/>
      <c r="G3" s="7"/>
      <c r="H3" s="7"/>
      <c r="I3" s="105"/>
      <c r="J3" s="105"/>
      <c r="K3" s="105"/>
    </row>
    <row r="4" spans="1:43" ht="9" customHeight="1" x14ac:dyDescent="0.35">
      <c r="G4" s="5"/>
      <c r="H4" s="12"/>
      <c r="I4" s="12"/>
      <c r="J4" s="12"/>
    </row>
    <row r="5" spans="1:43" ht="21" customHeight="1" x14ac:dyDescent="0.35">
      <c r="B5" s="66" t="s">
        <v>55</v>
      </c>
      <c r="K5" s="108"/>
      <c r="M5" s="3"/>
      <c r="N5" s="3"/>
      <c r="O5" s="3"/>
      <c r="P5" s="3"/>
      <c r="Q5" s="3"/>
      <c r="R5" s="3"/>
      <c r="S5" s="3"/>
      <c r="T5" s="4"/>
      <c r="U5" s="3"/>
      <c r="V5" s="3"/>
      <c r="W5" s="3"/>
      <c r="X5" s="3"/>
      <c r="Y5" s="3"/>
      <c r="Z5" s="3"/>
      <c r="AA5" s="3"/>
      <c r="AB5" s="3"/>
      <c r="AC5" s="3"/>
      <c r="AD5" s="3"/>
      <c r="AE5" s="3"/>
      <c r="AF5" s="3"/>
      <c r="AG5" s="3"/>
      <c r="AH5" s="3"/>
      <c r="AI5" s="3"/>
      <c r="AJ5" s="3"/>
      <c r="AK5" s="3"/>
      <c r="AL5" s="3"/>
      <c r="AM5" s="3"/>
    </row>
    <row r="6" spans="1:43" ht="3.65" customHeight="1" thickBot="1" x14ac:dyDescent="0.4"/>
    <row r="7" spans="1:43" ht="36" customHeight="1" thickBot="1" x14ac:dyDescent="0.4">
      <c r="B7" s="90" t="s">
        <v>42</v>
      </c>
      <c r="C7" s="91" t="s">
        <v>43</v>
      </c>
      <c r="D7" s="91" t="str">
        <f>'ISL Analsys - Historical Claims'!C7</f>
        <v>2022
Plan Year</v>
      </c>
      <c r="E7" s="91" t="str">
        <f>'ISL Analsys - Historical Claims'!D7</f>
        <v>2023 Plan Year</v>
      </c>
      <c r="F7" s="91" t="str">
        <f>'ISL Analsys - Historical Claims'!E7</f>
        <v>2024 Plan Year</v>
      </c>
      <c r="G7" s="91" t="str">
        <f>'ISL Analsys - Historical Claims'!F7</f>
        <v>2025 Plan Year*</v>
      </c>
      <c r="H7" s="92" t="s">
        <v>19</v>
      </c>
      <c r="I7" s="92" t="s">
        <v>20</v>
      </c>
      <c r="J7" s="93" t="s">
        <v>35</v>
      </c>
    </row>
    <row r="8" spans="1:43" ht="16.75" customHeight="1" x14ac:dyDescent="0.35">
      <c r="B8" s="67" t="s">
        <v>36</v>
      </c>
      <c r="C8" s="59">
        <v>225000</v>
      </c>
      <c r="D8" s="11">
        <f>'ISL Analsys - Historical Claims'!P46</f>
        <v>6573679.6104735993</v>
      </c>
      <c r="E8" s="11">
        <f>'ISL Analsys - Historical Claims'!W46</f>
        <v>5361038.3738314006</v>
      </c>
      <c r="F8" s="11">
        <f>'ISL Analsys - Historical Claims'!AD46</f>
        <v>8406299.4058979992</v>
      </c>
      <c r="G8" s="57">
        <f>'ISL Analsys - Historical Claims'!AK46</f>
        <v>4418341</v>
      </c>
      <c r="H8" s="54">
        <f>AVERAGE(D8:F8)</f>
        <v>6780339.1300676661</v>
      </c>
      <c r="I8" s="39" t="s">
        <v>18</v>
      </c>
      <c r="J8" s="44" t="s">
        <v>18</v>
      </c>
      <c r="L8" s="3"/>
      <c r="M8" s="3"/>
      <c r="N8" s="3"/>
      <c r="O8" s="3"/>
      <c r="P8" s="3"/>
      <c r="Q8" s="3"/>
      <c r="R8" s="3"/>
      <c r="S8" s="3"/>
      <c r="T8" s="4"/>
      <c r="U8" s="3"/>
      <c r="V8" s="3"/>
      <c r="W8" s="3"/>
      <c r="X8" s="3"/>
      <c r="Y8" s="3"/>
      <c r="Z8" s="3"/>
      <c r="AA8" s="3"/>
      <c r="AB8" s="3"/>
      <c r="AC8" s="3"/>
      <c r="AD8" s="3"/>
      <c r="AE8" s="3"/>
      <c r="AF8" s="3"/>
      <c r="AG8" s="3"/>
      <c r="AH8" s="3"/>
      <c r="AI8" s="3"/>
      <c r="AJ8" s="3"/>
      <c r="AK8" s="3"/>
      <c r="AL8" s="3"/>
      <c r="AM8" s="3"/>
    </row>
    <row r="9" spans="1:43" ht="16.75" customHeight="1" x14ac:dyDescent="0.35">
      <c r="B9" s="68" t="s">
        <v>38</v>
      </c>
      <c r="C9" s="60">
        <v>250000</v>
      </c>
      <c r="D9" s="37">
        <f>'ISL Analsys - Historical Claims'!Q46</f>
        <v>6033912.4785011895</v>
      </c>
      <c r="E9" s="37">
        <f>'ISL Analsys - Historical Claims'!X46</f>
        <v>4781339.7383393999</v>
      </c>
      <c r="F9" s="37">
        <f>'ISL Analsys - Historical Claims'!AE46</f>
        <v>7620866.8387980005</v>
      </c>
      <c r="G9" s="13">
        <f>'ISL Analsys - Historical Claims'!AL46</f>
        <v>3832841.5900000012</v>
      </c>
      <c r="H9" s="55">
        <f>AVERAGE(D9:F9)</f>
        <v>6145373.0185461966</v>
      </c>
      <c r="I9" s="40">
        <f>H8-H9</f>
        <v>634966.11152146943</v>
      </c>
      <c r="J9" s="38">
        <f>ROUND(I9/(C9-$C$8),1)</f>
        <v>25.4</v>
      </c>
      <c r="L9" s="3"/>
      <c r="M9" s="3"/>
      <c r="N9" s="3"/>
      <c r="O9" s="3"/>
      <c r="P9" s="3"/>
      <c r="Q9" s="3"/>
      <c r="R9" s="3"/>
      <c r="S9" s="3"/>
      <c r="T9" s="4"/>
      <c r="U9" s="3"/>
      <c r="V9" s="3"/>
      <c r="W9" s="3"/>
      <c r="X9" s="3"/>
      <c r="Y9" s="3"/>
      <c r="Z9" s="3"/>
      <c r="AA9" s="3"/>
      <c r="AB9" s="3"/>
      <c r="AC9" s="3"/>
      <c r="AD9" s="3"/>
      <c r="AE9" s="3"/>
      <c r="AF9" s="3"/>
      <c r="AG9" s="3"/>
      <c r="AH9" s="3"/>
      <c r="AI9" s="3"/>
      <c r="AJ9" s="3"/>
      <c r="AK9" s="3"/>
      <c r="AL9" s="3"/>
      <c r="AM9" s="3"/>
    </row>
    <row r="10" spans="1:43" ht="16.75" customHeight="1" x14ac:dyDescent="0.35">
      <c r="B10" s="67" t="s">
        <v>39</v>
      </c>
      <c r="C10" s="59">
        <v>300000</v>
      </c>
      <c r="D10" s="11">
        <f>'ISL Analsys - Historical Claims'!R46</f>
        <v>5152203.6842027251</v>
      </c>
      <c r="E10" s="11">
        <f>'ISL Analsys - Historical Claims'!Y46</f>
        <v>3873584.6355924802</v>
      </c>
      <c r="F10" s="11">
        <f>'ISL Analsys - Historical Claims'!AF46</f>
        <v>6450585.1045779996</v>
      </c>
      <c r="G10" s="57">
        <f>'ISL Analsys - Historical Claims'!AM46</f>
        <v>2863655.12</v>
      </c>
      <c r="H10" s="54">
        <f t="shared" ref="H10:H12" si="0">AVERAGE(D10:F10)</f>
        <v>5158791.1414577356</v>
      </c>
      <c r="I10" s="41">
        <f>H8-H10</f>
        <v>1621547.9886099305</v>
      </c>
      <c r="J10" s="45">
        <f>ROUND(I10/(C10-$C$8),1)</f>
        <v>21.6</v>
      </c>
      <c r="L10" s="3"/>
      <c r="M10" s="3"/>
      <c r="N10" s="3"/>
      <c r="O10" s="3"/>
      <c r="P10" s="3"/>
      <c r="Q10" s="3"/>
      <c r="R10" s="3"/>
      <c r="S10" s="3"/>
      <c r="T10" s="4"/>
      <c r="U10" s="3"/>
      <c r="V10" s="3"/>
      <c r="W10" s="3"/>
      <c r="X10" s="3"/>
      <c r="Y10" s="3"/>
      <c r="Z10" s="3"/>
      <c r="AA10" s="3"/>
      <c r="AB10" s="3"/>
      <c r="AC10" s="3"/>
      <c r="AD10" s="3"/>
      <c r="AE10" s="3"/>
      <c r="AF10" s="3"/>
      <c r="AG10" s="3"/>
      <c r="AH10" s="3"/>
      <c r="AI10" s="3"/>
      <c r="AJ10" s="3"/>
      <c r="AK10" s="3"/>
      <c r="AL10" s="3"/>
      <c r="AM10" s="3"/>
    </row>
    <row r="11" spans="1:43" ht="16.75" customHeight="1" x14ac:dyDescent="0.35">
      <c r="B11" s="68" t="s">
        <v>40</v>
      </c>
      <c r="C11" s="60">
        <v>350000</v>
      </c>
      <c r="D11" s="37">
        <f>'ISL Analsys - Historical Claims'!S46</f>
        <v>4421981.9732904611</v>
      </c>
      <c r="E11" s="37">
        <f>'ISL Analsys - Historical Claims'!Z46</f>
        <v>3213623.7166879009</v>
      </c>
      <c r="F11" s="37">
        <f>'ISL Analsys - Historical Claims'!AG46</f>
        <v>5533126.14879</v>
      </c>
      <c r="G11" s="13">
        <f>'ISL Analsys - Historical Claims'!AN46</f>
        <v>2090416.7900000005</v>
      </c>
      <c r="H11" s="55">
        <f t="shared" si="0"/>
        <v>4389577.2795894546</v>
      </c>
      <c r="I11" s="42">
        <f>H8-H11</f>
        <v>2390761.8504782114</v>
      </c>
      <c r="J11" s="46">
        <f>ROUND(I11/(C11-$C$8),1)</f>
        <v>19.100000000000001</v>
      </c>
      <c r="L11" s="3"/>
      <c r="M11" s="3"/>
      <c r="N11" s="3"/>
      <c r="O11" s="3"/>
      <c r="P11" s="3"/>
      <c r="Q11" s="3"/>
      <c r="R11" s="3"/>
      <c r="S11" s="3"/>
      <c r="T11" s="4"/>
      <c r="U11" s="3"/>
      <c r="V11" s="3"/>
      <c r="W11" s="3"/>
      <c r="X11" s="3"/>
      <c r="Y11" s="3"/>
      <c r="Z11" s="3"/>
      <c r="AA11" s="3"/>
      <c r="AB11" s="3"/>
      <c r="AC11" s="3"/>
      <c r="AD11" s="3"/>
      <c r="AE11" s="3"/>
      <c r="AF11" s="3"/>
      <c r="AG11" s="3"/>
      <c r="AH11" s="3"/>
      <c r="AI11" s="3"/>
      <c r="AJ11" s="3"/>
      <c r="AK11" s="3"/>
      <c r="AL11" s="3"/>
      <c r="AM11" s="3"/>
    </row>
    <row r="12" spans="1:43" ht="16.75" customHeight="1" thickBot="1" x14ac:dyDescent="0.4">
      <c r="B12" s="69" t="s">
        <v>41</v>
      </c>
      <c r="C12" s="61">
        <v>400000</v>
      </c>
      <c r="D12" s="30">
        <f>'ISL Analsys - Historical Claims'!T46</f>
        <v>3807423.9962721639</v>
      </c>
      <c r="E12" s="30">
        <f>'ISL Analsys - Historical Claims'!AA46</f>
        <v>2689280.7335899305</v>
      </c>
      <c r="F12" s="30">
        <f>'ISL Analsys - Historical Claims'!AH46</f>
        <v>4744976.8898549983</v>
      </c>
      <c r="G12" s="58">
        <f>'ISL Analsys - Historical Claims'!AO46</f>
        <v>1560725.5600000003</v>
      </c>
      <c r="H12" s="56">
        <f t="shared" si="0"/>
        <v>3747227.2065723636</v>
      </c>
      <c r="I12" s="43">
        <f>H8-H12</f>
        <v>3033111.9234953024</v>
      </c>
      <c r="J12" s="47">
        <f>ROUND(I12/(C12-$C$8),1)</f>
        <v>17.3</v>
      </c>
      <c r="L12" s="3"/>
      <c r="M12" s="3"/>
      <c r="N12" s="3"/>
      <c r="O12" s="3"/>
      <c r="P12" s="3"/>
      <c r="Q12" s="3"/>
      <c r="R12" s="3"/>
      <c r="S12" s="3"/>
      <c r="T12" s="4"/>
      <c r="U12" s="3"/>
      <c r="V12" s="3"/>
      <c r="W12" s="3"/>
      <c r="X12" s="3"/>
      <c r="Y12" s="3"/>
      <c r="Z12" s="3"/>
      <c r="AA12" s="3"/>
      <c r="AB12" s="3"/>
      <c r="AC12" s="3"/>
      <c r="AD12" s="3"/>
      <c r="AE12" s="3"/>
      <c r="AF12" s="3"/>
      <c r="AG12" s="3"/>
      <c r="AH12" s="3"/>
      <c r="AI12" s="3"/>
      <c r="AJ12" s="3"/>
      <c r="AK12" s="3"/>
      <c r="AL12" s="3"/>
      <c r="AM12" s="3"/>
    </row>
    <row r="13" spans="1:43" s="18" customFormat="1" ht="28.25" customHeight="1" x14ac:dyDescent="0.35">
      <c r="B13" s="102" t="s">
        <v>57</v>
      </c>
      <c r="C13" s="102"/>
      <c r="D13" s="102"/>
      <c r="E13" s="102"/>
      <c r="F13" s="102"/>
      <c r="G13" s="102"/>
      <c r="H13" s="102"/>
      <c r="I13" s="102"/>
      <c r="J13" s="102"/>
      <c r="M13" s="19"/>
      <c r="N13" s="19"/>
      <c r="O13" s="19"/>
      <c r="P13" s="19"/>
      <c r="Q13" s="19"/>
      <c r="R13" s="19"/>
      <c r="S13" s="19"/>
      <c r="T13" s="24"/>
      <c r="U13" s="19"/>
      <c r="V13" s="19"/>
      <c r="W13" s="19"/>
      <c r="X13" s="19"/>
      <c r="Y13" s="19"/>
      <c r="Z13" s="19"/>
      <c r="AA13" s="19"/>
      <c r="AB13" s="19"/>
      <c r="AC13" s="19"/>
      <c r="AD13" s="19"/>
      <c r="AE13" s="19"/>
      <c r="AF13" s="19"/>
      <c r="AG13" s="19"/>
      <c r="AH13" s="19"/>
      <c r="AI13" s="19"/>
      <c r="AJ13" s="19"/>
      <c r="AK13" s="19"/>
      <c r="AL13" s="19"/>
      <c r="AM13" s="19"/>
    </row>
    <row r="14" spans="1:43" x14ac:dyDescent="0.35">
      <c r="M14" s="3"/>
      <c r="N14" s="3"/>
      <c r="O14" s="3"/>
      <c r="P14" s="3"/>
      <c r="Q14" s="3"/>
      <c r="R14" s="3"/>
      <c r="S14" s="3"/>
      <c r="T14" s="4"/>
      <c r="U14" s="3"/>
      <c r="V14" s="3"/>
      <c r="W14" s="3"/>
      <c r="X14" s="3"/>
      <c r="Y14" s="3"/>
      <c r="Z14" s="3"/>
      <c r="AA14" s="3"/>
      <c r="AB14" s="3"/>
      <c r="AC14" s="3"/>
      <c r="AD14" s="3"/>
      <c r="AE14" s="3"/>
      <c r="AF14" s="3"/>
      <c r="AG14" s="3"/>
      <c r="AH14" s="3"/>
      <c r="AI14" s="3"/>
      <c r="AJ14" s="3"/>
      <c r="AK14" s="3"/>
      <c r="AL14" s="3"/>
      <c r="AM14" s="3"/>
    </row>
    <row r="15" spans="1:43" ht="21" customHeight="1" x14ac:dyDescent="0.35">
      <c r="B15" s="66" t="s">
        <v>21</v>
      </c>
      <c r="M15" s="3"/>
      <c r="N15" s="3"/>
      <c r="O15" s="3"/>
      <c r="P15" s="3"/>
      <c r="Q15" s="3"/>
      <c r="R15" s="3"/>
      <c r="S15" s="3"/>
      <c r="T15" s="4"/>
      <c r="U15" s="3"/>
      <c r="V15" s="3"/>
      <c r="W15" s="3"/>
      <c r="X15" s="3"/>
      <c r="Y15" s="3"/>
      <c r="Z15" s="3"/>
      <c r="AA15" s="3"/>
      <c r="AB15" s="3"/>
      <c r="AC15" s="3"/>
      <c r="AD15" s="3"/>
      <c r="AE15" s="3"/>
      <c r="AF15" s="3"/>
      <c r="AG15" s="3"/>
      <c r="AH15" s="3"/>
      <c r="AI15" s="3"/>
      <c r="AJ15" s="3"/>
      <c r="AK15" s="3"/>
      <c r="AL15" s="3"/>
      <c r="AM15" s="3"/>
    </row>
    <row r="16" spans="1:43" ht="3.65" customHeight="1" thickBot="1" x14ac:dyDescent="0.4">
      <c r="M16" s="3"/>
      <c r="N16" s="3"/>
      <c r="O16" s="3"/>
      <c r="P16" s="3"/>
      <c r="Q16" s="3"/>
      <c r="R16" s="3"/>
      <c r="S16" s="3"/>
      <c r="T16" s="4"/>
      <c r="U16" s="3"/>
      <c r="V16" s="3"/>
      <c r="W16" s="3"/>
      <c r="X16" s="3"/>
      <c r="Y16" s="3"/>
      <c r="Z16" s="3"/>
      <c r="AA16" s="3"/>
      <c r="AB16" s="3"/>
      <c r="AC16" s="3"/>
      <c r="AD16" s="3"/>
      <c r="AE16" s="3"/>
      <c r="AF16" s="3"/>
      <c r="AG16" s="3"/>
      <c r="AH16" s="3"/>
      <c r="AI16" s="3"/>
      <c r="AJ16" s="3"/>
      <c r="AK16" s="3"/>
      <c r="AL16" s="3"/>
      <c r="AM16" s="3"/>
    </row>
    <row r="17" spans="2:39" ht="36" customHeight="1" thickBot="1" x14ac:dyDescent="0.4">
      <c r="B17" s="94" t="s">
        <v>15</v>
      </c>
      <c r="C17" s="91" t="s">
        <v>56</v>
      </c>
      <c r="D17" s="91" t="str">
        <f>C17</f>
        <v>Symetra Life Ins. Co.</v>
      </c>
      <c r="E17" s="91" t="str">
        <f>C17</f>
        <v>Symetra Life Ins. Co.</v>
      </c>
      <c r="F17" s="91" t="str">
        <f>E17</f>
        <v>Symetra Life Ins. Co.</v>
      </c>
      <c r="G17" s="91" t="str">
        <f>F17</f>
        <v>Symetra Life Ins. Co.</v>
      </c>
      <c r="H17" s="92" t="str">
        <f>G17</f>
        <v>Symetra Life Ins. Co.</v>
      </c>
      <c r="I17" s="91"/>
      <c r="J17" s="95"/>
      <c r="M17" s="3"/>
      <c r="N17" s="3"/>
      <c r="O17" s="3"/>
      <c r="P17" s="3"/>
      <c r="Q17" s="3"/>
      <c r="R17" s="3"/>
      <c r="S17" s="4"/>
      <c r="T17" s="3"/>
      <c r="U17" s="3"/>
      <c r="V17" s="3"/>
      <c r="W17" s="3"/>
      <c r="X17" s="3"/>
      <c r="Y17" s="3"/>
      <c r="Z17" s="3"/>
      <c r="AA17" s="3"/>
      <c r="AB17" s="3"/>
      <c r="AC17" s="3"/>
      <c r="AD17" s="3"/>
      <c r="AE17" s="3"/>
      <c r="AF17" s="3"/>
      <c r="AG17" s="3"/>
      <c r="AH17" s="3"/>
      <c r="AI17" s="3"/>
      <c r="AJ17" s="3"/>
      <c r="AK17" s="3"/>
      <c r="AL17" s="3"/>
    </row>
    <row r="18" spans="2:39" ht="16.75" customHeight="1" x14ac:dyDescent="0.35">
      <c r="B18" s="28" t="s">
        <v>42</v>
      </c>
      <c r="C18" s="70" t="s">
        <v>36</v>
      </c>
      <c r="D18" s="82" t="s">
        <v>37</v>
      </c>
      <c r="E18" s="82" t="s">
        <v>38</v>
      </c>
      <c r="F18" s="82" t="s">
        <v>39</v>
      </c>
      <c r="G18" s="82" t="s">
        <v>40</v>
      </c>
      <c r="H18" s="85" t="s">
        <v>41</v>
      </c>
      <c r="I18" s="48"/>
      <c r="J18" s="49"/>
      <c r="M18" s="3"/>
      <c r="N18" s="3"/>
      <c r="O18" s="3"/>
      <c r="P18" s="3"/>
      <c r="Q18" s="3"/>
      <c r="R18" s="3"/>
      <c r="S18" s="4"/>
      <c r="T18" s="3"/>
      <c r="U18" s="3"/>
      <c r="V18" s="3"/>
      <c r="W18" s="3"/>
      <c r="X18" s="3"/>
      <c r="Y18" s="3"/>
      <c r="Z18" s="3"/>
      <c r="AA18" s="3"/>
      <c r="AB18" s="3"/>
      <c r="AC18" s="3"/>
      <c r="AD18" s="3"/>
      <c r="AE18" s="3"/>
      <c r="AF18" s="3"/>
      <c r="AG18" s="3"/>
      <c r="AH18" s="3"/>
      <c r="AI18" s="3"/>
      <c r="AJ18" s="3"/>
      <c r="AK18" s="3"/>
      <c r="AL18" s="3"/>
    </row>
    <row r="19" spans="2:39" ht="16.75" customHeight="1" x14ac:dyDescent="0.35">
      <c r="B19" s="29" t="s">
        <v>12</v>
      </c>
      <c r="C19" s="62">
        <v>225000</v>
      </c>
      <c r="D19" s="83">
        <v>225000</v>
      </c>
      <c r="E19" s="83">
        <v>250000</v>
      </c>
      <c r="F19" s="83">
        <v>300000</v>
      </c>
      <c r="G19" s="83">
        <v>350000</v>
      </c>
      <c r="H19" s="86">
        <v>400000</v>
      </c>
      <c r="I19" s="48"/>
      <c r="J19" s="49"/>
      <c r="M19" s="3"/>
      <c r="N19" s="3"/>
      <c r="O19" s="3"/>
      <c r="P19" s="3"/>
      <c r="Q19" s="3"/>
      <c r="R19" s="3"/>
      <c r="S19" s="4"/>
      <c r="T19" s="3"/>
      <c r="U19" s="3"/>
      <c r="V19" s="3"/>
      <c r="W19" s="3"/>
      <c r="X19" s="3"/>
      <c r="Y19" s="3"/>
      <c r="Z19" s="3"/>
      <c r="AA19" s="3"/>
      <c r="AB19" s="3"/>
      <c r="AC19" s="3"/>
      <c r="AD19" s="3"/>
      <c r="AE19" s="3"/>
      <c r="AF19" s="3"/>
      <c r="AG19" s="3"/>
      <c r="AH19" s="3"/>
      <c r="AI19" s="3"/>
      <c r="AJ19" s="3"/>
      <c r="AK19" s="3"/>
      <c r="AL19" s="3"/>
    </row>
    <row r="20" spans="2:39" ht="16.75" customHeight="1" x14ac:dyDescent="0.35">
      <c r="B20" s="28" t="s">
        <v>23</v>
      </c>
      <c r="C20" s="63">
        <v>6861079</v>
      </c>
      <c r="D20" s="82">
        <v>9509866</v>
      </c>
      <c r="E20" s="82">
        <v>8853332</v>
      </c>
      <c r="F20" s="82">
        <v>7287993</v>
      </c>
      <c r="G20" s="82">
        <v>6189916</v>
      </c>
      <c r="H20" s="85">
        <v>5263089</v>
      </c>
      <c r="I20" s="50"/>
      <c r="J20" s="51"/>
      <c r="M20" s="3"/>
      <c r="N20" s="3"/>
      <c r="O20" s="3"/>
      <c r="P20" s="3"/>
      <c r="Q20" s="3"/>
      <c r="R20" s="3"/>
      <c r="S20" s="4"/>
      <c r="T20" s="3"/>
      <c r="U20" s="3"/>
      <c r="V20" s="3"/>
      <c r="W20" s="3"/>
      <c r="X20" s="3"/>
      <c r="Y20" s="3"/>
      <c r="Z20" s="3"/>
      <c r="AA20" s="3"/>
      <c r="AB20" s="3"/>
      <c r="AC20" s="3"/>
      <c r="AD20" s="3"/>
      <c r="AE20" s="3"/>
      <c r="AF20" s="3"/>
      <c r="AG20" s="3"/>
      <c r="AH20" s="3"/>
      <c r="AI20" s="3"/>
      <c r="AJ20" s="3"/>
      <c r="AK20" s="3"/>
      <c r="AL20" s="3"/>
    </row>
    <row r="21" spans="2:39" ht="16.75" customHeight="1" x14ac:dyDescent="0.35">
      <c r="B21" s="28" t="s">
        <v>16</v>
      </c>
      <c r="C21" s="63" t="s">
        <v>18</v>
      </c>
      <c r="D21" s="87" t="s">
        <v>18</v>
      </c>
      <c r="E21" s="82">
        <f>D20-$E20</f>
        <v>656534</v>
      </c>
      <c r="F21" s="82">
        <f>D20-F20</f>
        <v>2221873</v>
      </c>
      <c r="G21" s="82">
        <f>D20-G20</f>
        <v>3319950</v>
      </c>
      <c r="H21" s="85">
        <f>D20-H20</f>
        <v>4246777</v>
      </c>
      <c r="I21" s="50"/>
      <c r="J21" s="51"/>
      <c r="M21" s="3"/>
      <c r="N21" s="3"/>
      <c r="O21" s="3"/>
      <c r="P21" s="3"/>
      <c r="Q21" s="3"/>
      <c r="R21" s="3"/>
      <c r="S21" s="4"/>
      <c r="T21" s="3"/>
      <c r="U21" s="3"/>
      <c r="V21" s="3"/>
      <c r="W21" s="3"/>
      <c r="X21" s="3"/>
      <c r="Y21" s="3"/>
      <c r="Z21" s="3"/>
      <c r="AA21" s="3"/>
      <c r="AB21" s="3"/>
      <c r="AC21" s="3"/>
      <c r="AD21" s="3"/>
      <c r="AE21" s="3"/>
      <c r="AF21" s="3"/>
      <c r="AG21" s="3"/>
      <c r="AH21" s="3"/>
      <c r="AI21" s="3"/>
      <c r="AJ21" s="3"/>
      <c r="AK21" s="3"/>
      <c r="AL21" s="3"/>
    </row>
    <row r="22" spans="2:39" ht="16.75" customHeight="1" thickBot="1" x14ac:dyDescent="0.4">
      <c r="B22" s="28" t="s">
        <v>14</v>
      </c>
      <c r="C22" s="63" t="s">
        <v>18</v>
      </c>
      <c r="D22" s="87" t="s">
        <v>18</v>
      </c>
      <c r="E22" s="82">
        <f>I9</f>
        <v>634966.11152146943</v>
      </c>
      <c r="F22" s="82">
        <f>I10</f>
        <v>1621547.9886099305</v>
      </c>
      <c r="G22" s="82">
        <f>I11</f>
        <v>2390761.8504782114</v>
      </c>
      <c r="H22" s="85">
        <f>I12</f>
        <v>3033111.9234953024</v>
      </c>
      <c r="I22" s="50"/>
      <c r="J22" s="51"/>
      <c r="M22" s="4"/>
      <c r="N22" s="4"/>
      <c r="O22" s="4"/>
      <c r="P22" s="4"/>
      <c r="Q22" s="4"/>
      <c r="R22" s="4"/>
      <c r="S22" s="4"/>
      <c r="T22" s="4"/>
      <c r="U22" s="4"/>
      <c r="V22" s="4"/>
      <c r="W22" s="4"/>
      <c r="X22" s="4"/>
      <c r="Y22" s="4"/>
      <c r="Z22" s="4"/>
      <c r="AA22" s="4"/>
      <c r="AB22" s="4"/>
      <c r="AC22" s="4"/>
      <c r="AD22" s="4"/>
      <c r="AE22" s="4"/>
      <c r="AF22" s="4"/>
      <c r="AG22" s="4"/>
      <c r="AH22" s="4"/>
      <c r="AI22" s="4"/>
      <c r="AJ22" s="4"/>
      <c r="AK22" s="4"/>
      <c r="AL22" s="4"/>
    </row>
    <row r="23" spans="2:39" ht="16.75" customHeight="1" thickBot="1" x14ac:dyDescent="0.4">
      <c r="B23" s="27" t="s">
        <v>17</v>
      </c>
      <c r="C23" s="64" t="s">
        <v>18</v>
      </c>
      <c r="D23" s="88" t="s">
        <v>18</v>
      </c>
      <c r="E23" s="84">
        <f>E21-E22</f>
        <v>21567.888478530571</v>
      </c>
      <c r="F23" s="84">
        <f t="shared" ref="F23:G23" si="1">F21-F22</f>
        <v>600325.0113900695</v>
      </c>
      <c r="G23" s="84">
        <f t="shared" si="1"/>
        <v>929188.14952178858</v>
      </c>
      <c r="H23" s="89">
        <f>H21-H22</f>
        <v>1213665.0765046976</v>
      </c>
      <c r="I23" s="52"/>
      <c r="J23" s="53"/>
      <c r="S23" s="22"/>
      <c r="T23"/>
    </row>
    <row r="24" spans="2:39" x14ac:dyDescent="0.35">
      <c r="B24" s="10"/>
    </row>
    <row r="25" spans="2:39" ht="21" customHeight="1" x14ac:dyDescent="0.35">
      <c r="B25" s="66" t="s">
        <v>44</v>
      </c>
      <c r="M25" s="3"/>
      <c r="N25" s="3"/>
      <c r="O25" s="3"/>
      <c r="P25" s="3"/>
      <c r="Q25" s="3"/>
      <c r="R25" s="3"/>
      <c r="S25" s="3"/>
      <c r="T25" s="4"/>
      <c r="U25" s="3"/>
      <c r="V25" s="3"/>
      <c r="W25" s="3"/>
      <c r="X25" s="3"/>
      <c r="Y25" s="3"/>
      <c r="Z25" s="3"/>
      <c r="AA25" s="3"/>
      <c r="AB25" s="3"/>
      <c r="AC25" s="3"/>
      <c r="AD25" s="3"/>
      <c r="AE25" s="3"/>
      <c r="AF25" s="3"/>
      <c r="AG25" s="3"/>
      <c r="AH25" s="3"/>
      <c r="AI25" s="3"/>
      <c r="AJ25" s="3"/>
      <c r="AK25" s="3"/>
      <c r="AL25" s="3"/>
      <c r="AM25" s="3"/>
    </row>
    <row r="26" spans="2:39" s="18" customFormat="1" ht="75.650000000000006" customHeight="1" x14ac:dyDescent="0.35">
      <c r="B26" s="103" t="s">
        <v>73</v>
      </c>
      <c r="C26" s="103"/>
      <c r="D26" s="103"/>
      <c r="E26" s="103"/>
      <c r="F26" s="103"/>
      <c r="G26" s="103"/>
      <c r="H26" s="103"/>
      <c r="I26" s="103"/>
      <c r="J26" s="103"/>
      <c r="M26" s="19"/>
      <c r="N26" s="19"/>
      <c r="O26" s="19"/>
      <c r="P26" s="19"/>
      <c r="Q26" s="19"/>
      <c r="R26" s="19"/>
      <c r="S26" s="19"/>
      <c r="T26" s="24"/>
      <c r="U26" s="19"/>
      <c r="V26" s="19"/>
      <c r="W26" s="19"/>
      <c r="X26" s="19"/>
      <c r="Y26" s="19"/>
      <c r="Z26" s="19"/>
      <c r="AA26" s="19"/>
      <c r="AB26" s="19"/>
      <c r="AC26" s="19"/>
      <c r="AD26" s="19"/>
      <c r="AE26" s="19"/>
      <c r="AF26" s="19"/>
      <c r="AG26" s="19"/>
      <c r="AH26" s="19"/>
      <c r="AI26" s="19"/>
      <c r="AJ26" s="19"/>
      <c r="AK26" s="19"/>
      <c r="AL26" s="19"/>
      <c r="AM26" s="19"/>
    </row>
    <row r="27" spans="2:39" ht="29.4" customHeight="1" x14ac:dyDescent="0.35">
      <c r="M27" s="3"/>
      <c r="N27" s="3"/>
      <c r="O27" s="3"/>
      <c r="P27" s="3"/>
      <c r="Q27" s="3"/>
      <c r="R27" s="3"/>
      <c r="S27" s="3"/>
      <c r="T27" s="4"/>
      <c r="U27" s="3"/>
      <c r="V27" s="3"/>
      <c r="W27" s="3"/>
      <c r="X27" s="3"/>
      <c r="Y27" s="3"/>
      <c r="Z27" s="3"/>
      <c r="AA27" s="3"/>
      <c r="AB27" s="3"/>
      <c r="AC27" s="3"/>
      <c r="AD27" s="3"/>
      <c r="AE27" s="3"/>
      <c r="AF27" s="3"/>
      <c r="AG27" s="3"/>
      <c r="AH27" s="3"/>
      <c r="AI27" s="3"/>
      <c r="AJ27" s="3"/>
      <c r="AK27" s="3"/>
      <c r="AL27" s="3"/>
      <c r="AM27" s="3"/>
    </row>
    <row r="28" spans="2:39" x14ac:dyDescent="0.35">
      <c r="M28" s="3"/>
      <c r="N28" s="3"/>
      <c r="O28" s="3"/>
      <c r="P28" s="3"/>
      <c r="Q28" s="3"/>
      <c r="R28" s="3"/>
      <c r="S28" s="3"/>
      <c r="T28" s="4"/>
      <c r="U28" s="3"/>
      <c r="V28" s="3"/>
      <c r="W28" s="3"/>
      <c r="X28" s="3"/>
      <c r="Y28" s="3"/>
      <c r="Z28" s="3"/>
      <c r="AA28" s="3"/>
      <c r="AB28" s="3"/>
      <c r="AC28" s="3"/>
      <c r="AD28" s="3"/>
      <c r="AE28" s="3"/>
      <c r="AF28" s="3"/>
      <c r="AG28" s="3"/>
      <c r="AH28" s="3"/>
      <c r="AI28" s="3"/>
      <c r="AJ28" s="3"/>
      <c r="AK28" s="3"/>
      <c r="AL28" s="3"/>
      <c r="AM28" s="3"/>
    </row>
    <row r="29" spans="2:39" x14ac:dyDescent="0.35">
      <c r="M29" s="3"/>
      <c r="N29" s="3"/>
      <c r="O29" s="3"/>
      <c r="P29" s="3"/>
      <c r="Q29" s="3"/>
      <c r="R29" s="3"/>
      <c r="S29" s="3"/>
      <c r="T29" s="4"/>
      <c r="U29" s="3"/>
      <c r="V29" s="3"/>
      <c r="W29" s="3"/>
      <c r="X29" s="3"/>
      <c r="Y29" s="3"/>
      <c r="Z29" s="3"/>
      <c r="AA29" s="3"/>
      <c r="AB29" s="3"/>
      <c r="AC29" s="3"/>
      <c r="AD29" s="3"/>
      <c r="AE29" s="3"/>
      <c r="AF29" s="3"/>
      <c r="AG29" s="3"/>
      <c r="AH29" s="3"/>
      <c r="AI29" s="3"/>
      <c r="AJ29" s="3"/>
      <c r="AK29" s="3"/>
      <c r="AL29" s="3"/>
      <c r="AM29" s="3"/>
    </row>
    <row r="30" spans="2:39" x14ac:dyDescent="0.35">
      <c r="M30" s="3"/>
      <c r="N30" s="3"/>
      <c r="O30" s="3"/>
      <c r="P30" s="3"/>
      <c r="Q30" s="3"/>
      <c r="R30" s="3"/>
      <c r="S30" s="3"/>
      <c r="T30" s="4"/>
      <c r="U30" s="3"/>
      <c r="V30" s="3"/>
      <c r="W30" s="3"/>
      <c r="X30" s="3"/>
      <c r="Y30" s="3"/>
      <c r="Z30" s="3"/>
      <c r="AA30" s="3"/>
      <c r="AB30" s="3"/>
      <c r="AC30" s="3"/>
      <c r="AD30" s="3"/>
      <c r="AE30" s="3"/>
      <c r="AF30" s="3"/>
      <c r="AG30" s="3"/>
      <c r="AH30" s="3"/>
      <c r="AI30" s="3"/>
      <c r="AJ30" s="3"/>
      <c r="AK30" s="3"/>
      <c r="AL30" s="3"/>
      <c r="AM30" s="3"/>
    </row>
    <row r="31" spans="2:39" x14ac:dyDescent="0.35">
      <c r="M31" s="3"/>
      <c r="N31" s="3"/>
      <c r="O31" s="3"/>
      <c r="P31" s="3"/>
      <c r="Q31" s="3"/>
      <c r="R31" s="3"/>
      <c r="S31" s="3"/>
      <c r="T31" s="4"/>
      <c r="U31" s="3"/>
      <c r="V31" s="3"/>
      <c r="W31" s="3"/>
      <c r="X31" s="3"/>
      <c r="Y31" s="3"/>
      <c r="Z31" s="3"/>
      <c r="AA31" s="3"/>
      <c r="AB31" s="3"/>
      <c r="AC31" s="3"/>
      <c r="AD31" s="3"/>
      <c r="AE31" s="3"/>
      <c r="AF31" s="3"/>
      <c r="AG31" s="3"/>
      <c r="AH31" s="3"/>
      <c r="AI31" s="3"/>
      <c r="AJ31" s="3"/>
      <c r="AK31" s="3"/>
      <c r="AL31" s="3"/>
      <c r="AM31" s="3"/>
    </row>
    <row r="32" spans="2:39" x14ac:dyDescent="0.35">
      <c r="M32" s="3"/>
      <c r="N32" s="3"/>
      <c r="O32" s="3"/>
      <c r="P32" s="3"/>
      <c r="Q32" s="3"/>
      <c r="R32" s="3"/>
      <c r="S32" s="3"/>
      <c r="T32" s="4"/>
      <c r="U32" s="3"/>
      <c r="V32" s="3"/>
      <c r="W32" s="3"/>
      <c r="X32" s="3"/>
      <c r="Y32" s="3"/>
      <c r="Z32" s="3"/>
      <c r="AA32" s="3"/>
      <c r="AB32" s="3"/>
      <c r="AC32" s="3"/>
      <c r="AD32" s="3"/>
      <c r="AE32" s="3"/>
      <c r="AF32" s="3"/>
      <c r="AG32" s="3"/>
      <c r="AH32" s="3"/>
      <c r="AI32" s="3"/>
      <c r="AJ32" s="3"/>
      <c r="AK32" s="3"/>
      <c r="AL32" s="3"/>
      <c r="AM32" s="3"/>
    </row>
    <row r="33" spans="13:39" x14ac:dyDescent="0.35">
      <c r="M33" s="3"/>
      <c r="N33" s="3"/>
      <c r="O33" s="3"/>
      <c r="P33" s="3"/>
      <c r="Q33" s="3"/>
      <c r="R33" s="3"/>
      <c r="S33" s="3"/>
      <c r="T33" s="4"/>
      <c r="U33" s="3"/>
      <c r="V33" s="3"/>
      <c r="W33" s="3"/>
      <c r="X33" s="3"/>
      <c r="Y33" s="3"/>
      <c r="Z33" s="3"/>
      <c r="AA33" s="3"/>
      <c r="AB33" s="3"/>
      <c r="AC33" s="3"/>
      <c r="AD33" s="3"/>
      <c r="AE33" s="3"/>
      <c r="AF33" s="3"/>
      <c r="AG33" s="3"/>
      <c r="AH33" s="3"/>
      <c r="AI33" s="3"/>
      <c r="AJ33" s="3"/>
      <c r="AK33" s="3"/>
      <c r="AL33" s="3"/>
      <c r="AM33" s="3"/>
    </row>
    <row r="34" spans="13:39" x14ac:dyDescent="0.35">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row>
    <row r="37" spans="13:39" x14ac:dyDescent="0.35">
      <c r="M37" s="3"/>
      <c r="N37" s="3"/>
      <c r="O37" s="3"/>
      <c r="P37" s="3"/>
      <c r="Q37" s="3"/>
      <c r="R37" s="3"/>
      <c r="S37" s="3"/>
      <c r="T37" s="4"/>
      <c r="U37" s="3"/>
      <c r="V37" s="3"/>
      <c r="W37" s="3"/>
      <c r="X37" s="3"/>
      <c r="Y37" s="3"/>
      <c r="Z37" s="3"/>
      <c r="AA37" s="3"/>
      <c r="AB37" s="3"/>
      <c r="AC37" s="3"/>
      <c r="AD37" s="3"/>
      <c r="AE37" s="3"/>
      <c r="AF37" s="3"/>
      <c r="AG37" s="3"/>
      <c r="AH37" s="3"/>
      <c r="AI37" s="3"/>
      <c r="AJ37" s="3"/>
      <c r="AK37" s="3"/>
      <c r="AL37" s="3"/>
      <c r="AM37" s="3"/>
    </row>
    <row r="38" spans="13:39" x14ac:dyDescent="0.35">
      <c r="M38" s="3"/>
      <c r="N38" s="3"/>
      <c r="O38" s="3"/>
      <c r="P38" s="3"/>
      <c r="Q38" s="3"/>
      <c r="R38" s="3"/>
      <c r="S38" s="3"/>
      <c r="T38" s="4"/>
      <c r="U38" s="3"/>
      <c r="V38" s="3"/>
      <c r="W38" s="3"/>
      <c r="X38" s="3"/>
      <c r="Y38" s="3"/>
      <c r="Z38" s="3"/>
      <c r="AA38" s="3"/>
      <c r="AB38" s="3"/>
      <c r="AC38" s="3"/>
      <c r="AD38" s="3"/>
      <c r="AE38" s="3"/>
      <c r="AF38" s="3"/>
      <c r="AG38" s="3"/>
      <c r="AH38" s="3"/>
      <c r="AI38" s="3"/>
      <c r="AJ38" s="3"/>
      <c r="AK38" s="3"/>
      <c r="AL38" s="3"/>
      <c r="AM38" s="3"/>
    </row>
    <row r="39" spans="13:39" x14ac:dyDescent="0.35">
      <c r="M39" s="3"/>
      <c r="N39" s="3"/>
      <c r="O39" s="3"/>
      <c r="P39" s="3"/>
      <c r="Q39" s="3"/>
      <c r="R39" s="3"/>
      <c r="S39" s="3"/>
      <c r="T39" s="4"/>
      <c r="U39" s="3"/>
      <c r="V39" s="3"/>
      <c r="W39" s="3"/>
      <c r="X39" s="3"/>
      <c r="Y39" s="3"/>
      <c r="Z39" s="3"/>
      <c r="AA39" s="3"/>
      <c r="AB39" s="3"/>
      <c r="AC39" s="3"/>
      <c r="AD39" s="3"/>
      <c r="AE39" s="3"/>
      <c r="AF39" s="3"/>
      <c r="AG39" s="3"/>
      <c r="AH39" s="3"/>
      <c r="AI39" s="3"/>
      <c r="AJ39" s="3"/>
      <c r="AK39" s="3"/>
      <c r="AL39" s="3"/>
      <c r="AM39" s="3"/>
    </row>
    <row r="40" spans="13:39" x14ac:dyDescent="0.35">
      <c r="M40" s="3"/>
      <c r="N40" s="3"/>
      <c r="O40" s="3"/>
      <c r="P40" s="3"/>
      <c r="Q40" s="3"/>
      <c r="R40" s="3"/>
      <c r="S40" s="3"/>
      <c r="T40" s="4"/>
      <c r="U40" s="3"/>
      <c r="V40" s="3"/>
      <c r="W40" s="3"/>
      <c r="X40" s="3"/>
      <c r="Y40" s="3"/>
      <c r="Z40" s="3"/>
      <c r="AA40" s="3"/>
      <c r="AB40" s="3"/>
      <c r="AC40" s="3"/>
      <c r="AD40" s="3"/>
      <c r="AE40" s="3"/>
      <c r="AF40" s="3"/>
      <c r="AG40" s="3"/>
      <c r="AH40" s="3"/>
      <c r="AI40" s="3"/>
      <c r="AJ40" s="3"/>
      <c r="AK40" s="3"/>
      <c r="AL40" s="3"/>
      <c r="AM40" s="3"/>
    </row>
    <row r="41" spans="13:39" x14ac:dyDescent="0.35">
      <c r="M41" s="3"/>
      <c r="N41" s="3"/>
      <c r="O41" s="3"/>
      <c r="P41" s="3"/>
      <c r="Q41" s="3"/>
      <c r="R41" s="3"/>
      <c r="S41" s="3"/>
      <c r="T41" s="4"/>
      <c r="U41" s="3"/>
      <c r="V41" s="3"/>
      <c r="W41" s="3"/>
      <c r="X41" s="3"/>
      <c r="Y41" s="3"/>
      <c r="Z41" s="3"/>
      <c r="AA41" s="3"/>
      <c r="AB41" s="3"/>
      <c r="AC41" s="3"/>
      <c r="AD41" s="3"/>
      <c r="AE41" s="3"/>
      <c r="AF41" s="3"/>
      <c r="AG41" s="3"/>
      <c r="AH41" s="3"/>
      <c r="AI41" s="3"/>
      <c r="AJ41" s="3"/>
      <c r="AK41" s="3"/>
      <c r="AL41" s="3"/>
      <c r="AM41" s="3"/>
    </row>
    <row r="42" spans="13:39" x14ac:dyDescent="0.35">
      <c r="M42" s="3"/>
      <c r="N42" s="3"/>
      <c r="O42" s="3"/>
      <c r="P42" s="3"/>
      <c r="Q42" s="3"/>
      <c r="R42" s="3"/>
      <c r="S42" s="3"/>
      <c r="T42" s="4"/>
      <c r="U42" s="3"/>
      <c r="V42" s="3"/>
      <c r="W42" s="3"/>
      <c r="X42" s="3"/>
      <c r="Y42" s="3"/>
      <c r="Z42" s="3"/>
      <c r="AA42" s="3"/>
      <c r="AB42" s="3"/>
      <c r="AC42" s="3"/>
      <c r="AD42" s="3"/>
      <c r="AE42" s="3"/>
      <c r="AF42" s="3"/>
      <c r="AG42" s="3"/>
      <c r="AH42" s="3"/>
      <c r="AI42" s="3"/>
      <c r="AJ42" s="3"/>
      <c r="AK42" s="3"/>
      <c r="AL42" s="3"/>
      <c r="AM42" s="3"/>
    </row>
    <row r="43" spans="13:39" x14ac:dyDescent="0.35">
      <c r="M43" s="3"/>
      <c r="N43" s="3"/>
      <c r="O43" s="3"/>
      <c r="P43" s="3"/>
      <c r="Q43" s="3"/>
      <c r="R43" s="3"/>
      <c r="S43" s="3"/>
      <c r="T43" s="4"/>
      <c r="U43" s="3"/>
      <c r="V43" s="3"/>
      <c r="W43" s="3"/>
      <c r="X43" s="3"/>
      <c r="Y43" s="3"/>
      <c r="Z43" s="3"/>
      <c r="AA43" s="3"/>
      <c r="AB43" s="3"/>
      <c r="AC43" s="3"/>
      <c r="AD43" s="3"/>
      <c r="AE43" s="3"/>
      <c r="AF43" s="3"/>
      <c r="AG43" s="3"/>
      <c r="AH43" s="3"/>
      <c r="AI43" s="3"/>
      <c r="AJ43" s="3"/>
      <c r="AK43" s="3"/>
      <c r="AL43" s="3"/>
      <c r="AM43" s="3"/>
    </row>
    <row r="44" spans="13:39" x14ac:dyDescent="0.35">
      <c r="M44" s="3"/>
      <c r="N44" s="3"/>
      <c r="O44" s="3"/>
      <c r="P44" s="3"/>
      <c r="Q44" s="3"/>
      <c r="R44" s="3"/>
      <c r="S44" s="3"/>
      <c r="T44" s="4"/>
      <c r="U44" s="3"/>
      <c r="V44" s="3"/>
      <c r="W44" s="3"/>
      <c r="X44" s="3"/>
      <c r="Y44" s="3"/>
      <c r="Z44" s="3"/>
      <c r="AA44" s="3"/>
      <c r="AB44" s="3"/>
      <c r="AC44" s="3"/>
      <c r="AD44" s="3"/>
      <c r="AE44" s="3"/>
      <c r="AF44" s="3"/>
      <c r="AG44" s="3"/>
      <c r="AH44" s="3"/>
      <c r="AI44" s="3"/>
      <c r="AJ44" s="3"/>
      <c r="AK44" s="3"/>
      <c r="AL44" s="3"/>
      <c r="AM44" s="3"/>
    </row>
    <row r="45" spans="13:39" x14ac:dyDescent="0.35">
      <c r="M45" s="3"/>
      <c r="N45" s="3"/>
      <c r="O45" s="3"/>
      <c r="P45" s="3"/>
      <c r="Q45" s="3"/>
      <c r="R45" s="3"/>
      <c r="S45" s="3"/>
      <c r="T45" s="4"/>
      <c r="U45" s="3"/>
      <c r="V45" s="3"/>
      <c r="W45" s="3"/>
      <c r="X45" s="3"/>
      <c r="Y45" s="3"/>
      <c r="Z45" s="3"/>
      <c r="AA45" s="3"/>
      <c r="AB45" s="3"/>
      <c r="AC45" s="3"/>
      <c r="AD45" s="3"/>
      <c r="AE45" s="3"/>
      <c r="AF45" s="3"/>
      <c r="AG45" s="3"/>
      <c r="AH45" s="3"/>
      <c r="AI45" s="3"/>
      <c r="AJ45" s="3"/>
      <c r="AK45" s="3"/>
      <c r="AL45" s="3"/>
      <c r="AM45" s="3"/>
    </row>
    <row r="46" spans="13:39" x14ac:dyDescent="0.35">
      <c r="M46" s="3"/>
      <c r="N46" s="3"/>
      <c r="O46" s="3"/>
      <c r="P46" s="3"/>
      <c r="Q46" s="3"/>
      <c r="R46" s="3"/>
      <c r="S46" s="3"/>
      <c r="T46" s="4"/>
      <c r="U46" s="3"/>
      <c r="V46" s="3"/>
      <c r="W46" s="3"/>
      <c r="X46" s="3"/>
      <c r="Y46" s="3"/>
      <c r="Z46" s="3"/>
      <c r="AA46" s="3"/>
      <c r="AB46" s="3"/>
      <c r="AC46" s="3"/>
      <c r="AD46" s="3"/>
      <c r="AE46" s="3"/>
      <c r="AF46" s="3"/>
      <c r="AG46" s="3"/>
      <c r="AH46" s="3"/>
      <c r="AI46" s="3"/>
      <c r="AJ46" s="3"/>
      <c r="AK46" s="3"/>
      <c r="AL46" s="3"/>
      <c r="AM46" s="3"/>
    </row>
    <row r="47" spans="13:39" x14ac:dyDescent="0.35">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row>
  </sheetData>
  <mergeCells count="3">
    <mergeCell ref="B13:J13"/>
    <mergeCell ref="B26:J26"/>
    <mergeCell ref="I2:K3"/>
  </mergeCells>
  <pageMargins left="0.6" right="0.6" top="0.4" bottom="0.5" header="0.3" footer="0.3"/>
  <pageSetup orientation="landscape" r:id="rId1"/>
  <headerFooter>
    <oddHeader>&amp;R&amp;4
&amp;11&amp;G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E612-EBC9-41BF-9354-92F94AFD84C6}">
  <dimension ref="A1:AO62"/>
  <sheetViews>
    <sheetView topLeftCell="A16" zoomScale="130" zoomScaleNormal="130" workbookViewId="0">
      <selection activeCell="N25" sqref="N25"/>
    </sheetView>
  </sheetViews>
  <sheetFormatPr defaultColWidth="8.90625" defaultRowHeight="14.5" x14ac:dyDescent="0.35"/>
  <cols>
    <col min="1" max="1" width="1.81640625" customWidth="1"/>
    <col min="2" max="2" width="16.7265625" customWidth="1"/>
    <col min="3" max="6" width="12.81640625" customWidth="1"/>
    <col min="7" max="7" width="1.81640625" customWidth="1"/>
    <col min="8" max="11" width="12.81640625" customWidth="1"/>
    <col min="12" max="12" width="1.81640625" customWidth="1"/>
    <col min="14" max="14" width="12.453125" customWidth="1"/>
    <col min="15" max="15" width="11" customWidth="1"/>
    <col min="16" max="21" width="13.453125" customWidth="1"/>
    <col min="22" max="22" width="12.6328125" style="22" customWidth="1"/>
    <col min="23" max="27" width="13.453125" customWidth="1"/>
    <col min="28" max="28" width="12.453125" customWidth="1"/>
    <col min="29" max="29" width="11" customWidth="1"/>
    <col min="30" max="34" width="13.453125" customWidth="1"/>
    <col min="35" max="35" width="11" customWidth="1"/>
    <col min="36" max="36" width="13.54296875" customWidth="1"/>
    <col min="37" max="41" width="13.453125" customWidth="1"/>
    <col min="42" max="57" width="8.90625" customWidth="1"/>
  </cols>
  <sheetData>
    <row r="1" spans="1:41" ht="37.75" customHeight="1" x14ac:dyDescent="0.35">
      <c r="A1" s="101" t="s">
        <v>70</v>
      </c>
      <c r="C1" s="6"/>
      <c r="D1" s="6"/>
      <c r="E1" s="6"/>
      <c r="F1" s="6"/>
      <c r="G1" s="6"/>
      <c r="H1" s="6"/>
      <c r="I1" s="6"/>
      <c r="J1" s="6"/>
      <c r="K1" s="6"/>
    </row>
    <row r="2" spans="1:41" s="2" customFormat="1" ht="21.65" customHeight="1" x14ac:dyDescent="0.5">
      <c r="A2" s="35" t="s">
        <v>71</v>
      </c>
      <c r="C2" s="8"/>
      <c r="D2" s="8"/>
      <c r="G2" s="8"/>
      <c r="H2" s="8"/>
      <c r="I2" s="8"/>
      <c r="J2" s="106" t="s">
        <v>49</v>
      </c>
      <c r="K2" s="106"/>
      <c r="L2" s="106"/>
      <c r="V2" s="23"/>
    </row>
    <row r="3" spans="1:41" ht="9" customHeight="1" thickBot="1" x14ac:dyDescent="0.4">
      <c r="A3" s="7"/>
      <c r="B3" s="7"/>
      <c r="C3" s="7"/>
      <c r="D3" s="7"/>
      <c r="E3" s="7"/>
      <c r="F3" s="7"/>
      <c r="G3" s="36"/>
      <c r="H3" s="7"/>
      <c r="I3" s="7"/>
      <c r="J3" s="107"/>
      <c r="K3" s="107"/>
      <c r="L3" s="107"/>
      <c r="N3" s="26" t="s">
        <v>34</v>
      </c>
    </row>
    <row r="4" spans="1:41" ht="6.5" customHeight="1" x14ac:dyDescent="0.35">
      <c r="G4" s="5"/>
      <c r="L4" s="12"/>
      <c r="N4" s="26"/>
    </row>
    <row r="5" spans="1:41" ht="21" customHeight="1" x14ac:dyDescent="0.35">
      <c r="B5" s="66" t="s">
        <v>0</v>
      </c>
      <c r="H5" s="66" t="s">
        <v>48</v>
      </c>
      <c r="J5" s="65" t="s">
        <v>34</v>
      </c>
      <c r="K5" s="100">
        <v>7.0000000000000007E-2</v>
      </c>
      <c r="P5" s="21"/>
      <c r="W5" s="21"/>
      <c r="AD5" s="21"/>
      <c r="AK5" s="21"/>
    </row>
    <row r="6" spans="1:41" ht="3.65" customHeight="1" x14ac:dyDescent="0.35"/>
    <row r="7" spans="1:41" ht="36" customHeight="1" x14ac:dyDescent="0.35">
      <c r="B7" s="96" t="s">
        <v>1</v>
      </c>
      <c r="C7" s="97" t="s">
        <v>45</v>
      </c>
      <c r="D7" s="97" t="s">
        <v>22</v>
      </c>
      <c r="E7" s="97" t="s">
        <v>46</v>
      </c>
      <c r="F7" s="97" t="s">
        <v>47</v>
      </c>
      <c r="G7" s="98"/>
      <c r="H7" s="97" t="s">
        <v>45</v>
      </c>
      <c r="I7" s="99" t="s">
        <v>22</v>
      </c>
      <c r="J7" s="99" t="s">
        <v>46</v>
      </c>
      <c r="K7" s="97" t="s">
        <v>47</v>
      </c>
      <c r="O7" s="20" t="str">
        <f>C7</f>
        <v>2022
Plan Year</v>
      </c>
      <c r="P7">
        <v>225000</v>
      </c>
      <c r="Q7">
        <v>250000</v>
      </c>
      <c r="R7">
        <v>300000</v>
      </c>
      <c r="S7">
        <v>350000</v>
      </c>
      <c r="T7">
        <v>400000</v>
      </c>
      <c r="V7" s="20" t="str">
        <f>D7</f>
        <v>2023 Plan Year</v>
      </c>
      <c r="W7">
        <v>225000</v>
      </c>
      <c r="X7">
        <v>250000</v>
      </c>
      <c r="Y7">
        <v>300000</v>
      </c>
      <c r="Z7">
        <v>350000</v>
      </c>
      <c r="AA7">
        <v>400000</v>
      </c>
      <c r="AC7" s="20" t="str">
        <f>E7</f>
        <v>2024 Plan Year</v>
      </c>
      <c r="AD7">
        <v>225000</v>
      </c>
      <c r="AE7">
        <v>250000</v>
      </c>
      <c r="AF7">
        <v>300000</v>
      </c>
      <c r="AG7">
        <v>350000</v>
      </c>
      <c r="AH7">
        <v>400000</v>
      </c>
      <c r="AJ7" s="20" t="str">
        <f>F7</f>
        <v>2025 Plan Year*</v>
      </c>
      <c r="AK7">
        <v>225000</v>
      </c>
      <c r="AL7">
        <v>250000</v>
      </c>
      <c r="AM7">
        <v>300000</v>
      </c>
      <c r="AN7">
        <v>350000</v>
      </c>
      <c r="AO7">
        <v>400000</v>
      </c>
    </row>
    <row r="8" spans="1:41" ht="14.5" customHeight="1" x14ac:dyDescent="0.35">
      <c r="B8" s="72" t="s">
        <v>2</v>
      </c>
      <c r="C8" s="73">
        <v>1094597.1299999999</v>
      </c>
      <c r="D8" s="73">
        <v>957517.51</v>
      </c>
      <c r="E8" s="73">
        <v>1273421.6299999999</v>
      </c>
      <c r="F8" s="75">
        <v>851985</v>
      </c>
      <c r="H8" s="79">
        <f t="shared" ref="H8:H27" si="0">C8*((1+$K$5)^4)</f>
        <v>1434793.5505614511</v>
      </c>
      <c r="I8" s="79">
        <f t="shared" ref="I8:I27" si="1">D8*((1+$K$5)^3)</f>
        <v>1173000.1230029301</v>
      </c>
      <c r="J8" s="73">
        <f t="shared" ref="J8:J27" si="2">E8*(1+$K$5)^2</f>
        <v>1457940.4241869999</v>
      </c>
      <c r="K8" s="75">
        <f t="shared" ref="K8:K27" si="3">F8*(1+$K$5)^1</f>
        <v>911623.95000000007</v>
      </c>
      <c r="P8" s="3">
        <f>IF($H8&gt;P$7,$H8-P$7,0)</f>
        <v>1209793.5505614511</v>
      </c>
      <c r="Q8" s="3">
        <f>IF($H8&gt;Q$7,$H8-Q$7,0)</f>
        <v>1184793.5505614511</v>
      </c>
      <c r="R8" s="3">
        <f t="shared" ref="R8:T8" si="4">IF($H8&gt;R$7,$H8-R$7,0)</f>
        <v>1134793.5505614511</v>
      </c>
      <c r="S8" s="3">
        <f t="shared" si="4"/>
        <v>1084793.5505614511</v>
      </c>
      <c r="T8" s="3">
        <f t="shared" si="4"/>
        <v>1034793.5505614511</v>
      </c>
      <c r="U8" s="3"/>
      <c r="W8" s="3">
        <f>IF($I8&gt;W$7,$I8-W$7,0)</f>
        <v>948000.12300293008</v>
      </c>
      <c r="X8" s="3">
        <f>IF($I8&gt;X$7,$I8-X$7,0)</f>
        <v>923000.12300293008</v>
      </c>
      <c r="Y8" s="3">
        <f t="shared" ref="Y8:AA8" si="5">IF($I8&gt;Y$7,$I8-Y$7,0)</f>
        <v>873000.12300293008</v>
      </c>
      <c r="Z8" s="3">
        <f t="shared" si="5"/>
        <v>823000.12300293008</v>
      </c>
      <c r="AA8" s="3">
        <f t="shared" si="5"/>
        <v>773000.12300293008</v>
      </c>
      <c r="AB8" s="3"/>
      <c r="AD8" s="3">
        <f>IF($J8&gt;AD$7,$J8-AD$7,0)</f>
        <v>1232940.4241869999</v>
      </c>
      <c r="AE8" s="3">
        <f t="shared" ref="AE8:AH8" si="6">IF($J8&gt;AE$7,$J8-AE$7,0)</f>
        <v>1207940.4241869999</v>
      </c>
      <c r="AF8" s="3">
        <f t="shared" si="6"/>
        <v>1157940.4241869999</v>
      </c>
      <c r="AG8" s="3">
        <f t="shared" si="6"/>
        <v>1107940.4241869999</v>
      </c>
      <c r="AH8" s="3">
        <f t="shared" si="6"/>
        <v>1057940.4241869999</v>
      </c>
      <c r="AI8" s="3"/>
      <c r="AK8" s="3">
        <f>IF($K8&gt;AK$7,$K8-AK$7,0)</f>
        <v>686623.95000000007</v>
      </c>
      <c r="AL8" s="3">
        <f t="shared" ref="AL8:AO8" si="7">IF($K8&gt;AL$7,$K8-AL$7,0)</f>
        <v>661623.95000000007</v>
      </c>
      <c r="AM8" s="3">
        <f t="shared" si="7"/>
        <v>611623.95000000007</v>
      </c>
      <c r="AN8" s="3">
        <f t="shared" si="7"/>
        <v>561623.95000000007</v>
      </c>
      <c r="AO8" s="3">
        <f t="shared" si="7"/>
        <v>511623.95000000007</v>
      </c>
    </row>
    <row r="9" spans="1:41" ht="14.5" customHeight="1" x14ac:dyDescent="0.35">
      <c r="B9" s="16" t="s">
        <v>3</v>
      </c>
      <c r="C9" s="74">
        <v>936751.7</v>
      </c>
      <c r="D9" s="74">
        <v>852299.91</v>
      </c>
      <c r="E9" s="74">
        <v>1103046.3500000001</v>
      </c>
      <c r="F9" s="76">
        <v>604471</v>
      </c>
      <c r="H9" s="80">
        <f t="shared" si="0"/>
        <v>1227890.3907207169</v>
      </c>
      <c r="I9" s="80">
        <f t="shared" si="1"/>
        <v>1044104.0386461301</v>
      </c>
      <c r="J9" s="74">
        <f t="shared" si="2"/>
        <v>1262877.7661150002</v>
      </c>
      <c r="K9" s="76">
        <f t="shared" si="3"/>
        <v>646783.97000000009</v>
      </c>
      <c r="P9" s="3">
        <f t="shared" ref="P9:T39" si="8">IF($H9&gt;P$7,$H9-P$7,0)</f>
        <v>1002890.3907207169</v>
      </c>
      <c r="Q9" s="3">
        <f t="shared" si="8"/>
        <v>977890.39072071691</v>
      </c>
      <c r="R9" s="3">
        <f t="shared" si="8"/>
        <v>927890.39072071691</v>
      </c>
      <c r="S9" s="3">
        <f t="shared" si="8"/>
        <v>877890.39072071691</v>
      </c>
      <c r="T9" s="3">
        <f t="shared" si="8"/>
        <v>827890.39072071691</v>
      </c>
      <c r="U9" s="3"/>
      <c r="W9" s="3">
        <f t="shared" ref="W9:AA39" si="9">IF($I9&gt;W$7,$I9-W$7,0)</f>
        <v>819104.03864613012</v>
      </c>
      <c r="X9" s="3">
        <f t="shared" si="9"/>
        <v>794104.03864613012</v>
      </c>
      <c r="Y9" s="3">
        <f t="shared" si="9"/>
        <v>744104.03864613012</v>
      </c>
      <c r="Z9" s="3">
        <f t="shared" si="9"/>
        <v>694104.03864613012</v>
      </c>
      <c r="AA9" s="3">
        <f t="shared" si="9"/>
        <v>644104.03864613012</v>
      </c>
      <c r="AB9" s="3"/>
      <c r="AD9" s="3">
        <f t="shared" ref="AD9:AH39" si="10">IF($J9&gt;AD$7,$J9-AD$7,0)</f>
        <v>1037877.7661150002</v>
      </c>
      <c r="AE9" s="3">
        <f t="shared" si="10"/>
        <v>1012877.7661150002</v>
      </c>
      <c r="AF9" s="3">
        <f t="shared" si="10"/>
        <v>962877.76611500024</v>
      </c>
      <c r="AG9" s="3">
        <f t="shared" si="10"/>
        <v>912877.76611500024</v>
      </c>
      <c r="AH9" s="3">
        <f t="shared" si="10"/>
        <v>862877.76611500024</v>
      </c>
      <c r="AI9" s="3"/>
      <c r="AK9" s="3">
        <f t="shared" ref="AK9:AO39" si="11">IF($K9&gt;AK$7,$K9-AK$7,0)</f>
        <v>421783.97000000009</v>
      </c>
      <c r="AL9" s="3">
        <f t="shared" si="11"/>
        <v>396783.97000000009</v>
      </c>
      <c r="AM9" s="3">
        <f t="shared" si="11"/>
        <v>346783.97000000009</v>
      </c>
      <c r="AN9" s="3">
        <f t="shared" si="11"/>
        <v>296783.97000000009</v>
      </c>
      <c r="AO9" s="3">
        <f t="shared" si="11"/>
        <v>246783.97000000009</v>
      </c>
    </row>
    <row r="10" spans="1:41" ht="14.5" customHeight="1" x14ac:dyDescent="0.35">
      <c r="B10" s="16" t="s">
        <v>4</v>
      </c>
      <c r="C10" s="74">
        <v>727892.11</v>
      </c>
      <c r="D10" s="74">
        <v>650682.22</v>
      </c>
      <c r="E10" s="74">
        <v>1001406.91</v>
      </c>
      <c r="F10" s="76">
        <v>595507</v>
      </c>
      <c r="H10" s="80">
        <f t="shared" si="0"/>
        <v>954118.07349848107</v>
      </c>
      <c r="I10" s="80">
        <f t="shared" si="1"/>
        <v>797113.69883546</v>
      </c>
      <c r="J10" s="74">
        <f t="shared" si="2"/>
        <v>1146510.7712590001</v>
      </c>
      <c r="K10" s="76">
        <f t="shared" si="3"/>
        <v>637192.49</v>
      </c>
      <c r="P10" s="3">
        <f t="shared" si="8"/>
        <v>729118.07349848107</v>
      </c>
      <c r="Q10" s="3">
        <f t="shared" si="8"/>
        <v>704118.07349848107</v>
      </c>
      <c r="R10" s="3">
        <f t="shared" si="8"/>
        <v>654118.07349848107</v>
      </c>
      <c r="S10" s="3">
        <f t="shared" si="8"/>
        <v>604118.07349848107</v>
      </c>
      <c r="T10" s="3">
        <f t="shared" si="8"/>
        <v>554118.07349848107</v>
      </c>
      <c r="U10" s="3"/>
      <c r="W10" s="3">
        <f t="shared" si="9"/>
        <v>572113.69883546</v>
      </c>
      <c r="X10" s="3">
        <f t="shared" si="9"/>
        <v>547113.69883546</v>
      </c>
      <c r="Y10" s="3">
        <f t="shared" si="9"/>
        <v>497113.69883546</v>
      </c>
      <c r="Z10" s="3">
        <f t="shared" si="9"/>
        <v>447113.69883546</v>
      </c>
      <c r="AA10" s="3">
        <f t="shared" si="9"/>
        <v>397113.69883546</v>
      </c>
      <c r="AB10" s="3"/>
      <c r="AD10" s="3">
        <f t="shared" si="10"/>
        <v>921510.77125900006</v>
      </c>
      <c r="AE10" s="3">
        <f t="shared" si="10"/>
        <v>896510.77125900006</v>
      </c>
      <c r="AF10" s="3">
        <f t="shared" si="10"/>
        <v>846510.77125900006</v>
      </c>
      <c r="AG10" s="3">
        <f t="shared" si="10"/>
        <v>796510.77125900006</v>
      </c>
      <c r="AH10" s="3">
        <f t="shared" si="10"/>
        <v>746510.77125900006</v>
      </c>
      <c r="AI10" s="3"/>
      <c r="AK10" s="3">
        <f t="shared" si="11"/>
        <v>412192.49</v>
      </c>
      <c r="AL10" s="3">
        <f t="shared" si="11"/>
        <v>387192.49</v>
      </c>
      <c r="AM10" s="3">
        <f t="shared" si="11"/>
        <v>337192.49</v>
      </c>
      <c r="AN10" s="3">
        <f t="shared" si="11"/>
        <v>287192.49</v>
      </c>
      <c r="AO10" s="3">
        <f t="shared" si="11"/>
        <v>237192.49</v>
      </c>
    </row>
    <row r="11" spans="1:41" ht="14.5" customHeight="1" x14ac:dyDescent="0.35">
      <c r="B11" s="16" t="s">
        <v>5</v>
      </c>
      <c r="C11" s="74">
        <v>647230.18999999994</v>
      </c>
      <c r="D11" s="74">
        <v>599739.32999999996</v>
      </c>
      <c r="E11" s="74">
        <v>890071.43</v>
      </c>
      <c r="F11" s="76">
        <v>560195</v>
      </c>
      <c r="H11" s="80">
        <f t="shared" si="0"/>
        <v>848386.75060354185</v>
      </c>
      <c r="I11" s="80">
        <f t="shared" si="1"/>
        <v>734706.46804119006</v>
      </c>
      <c r="J11" s="74">
        <f t="shared" si="2"/>
        <v>1019042.7802070001</v>
      </c>
      <c r="K11" s="76">
        <f t="shared" si="3"/>
        <v>599408.65</v>
      </c>
      <c r="P11" s="3">
        <f t="shared" si="8"/>
        <v>623386.75060354185</v>
      </c>
      <c r="Q11" s="3">
        <f t="shared" si="8"/>
        <v>598386.75060354185</v>
      </c>
      <c r="R11" s="3">
        <f t="shared" si="8"/>
        <v>548386.75060354185</v>
      </c>
      <c r="S11" s="3">
        <f t="shared" si="8"/>
        <v>498386.75060354185</v>
      </c>
      <c r="T11" s="3">
        <f t="shared" si="8"/>
        <v>448386.75060354185</v>
      </c>
      <c r="U11" s="3"/>
      <c r="W11" s="3">
        <f t="shared" si="9"/>
        <v>509706.46804119006</v>
      </c>
      <c r="X11" s="3">
        <f t="shared" si="9"/>
        <v>484706.46804119006</v>
      </c>
      <c r="Y11" s="3">
        <f t="shared" si="9"/>
        <v>434706.46804119006</v>
      </c>
      <c r="Z11" s="3">
        <f t="shared" si="9"/>
        <v>384706.46804119006</v>
      </c>
      <c r="AA11" s="3">
        <f t="shared" si="9"/>
        <v>334706.46804119006</v>
      </c>
      <c r="AB11" s="3"/>
      <c r="AD11" s="3">
        <f t="shared" si="10"/>
        <v>794042.78020700009</v>
      </c>
      <c r="AE11" s="3">
        <f t="shared" si="10"/>
        <v>769042.78020700009</v>
      </c>
      <c r="AF11" s="3">
        <f t="shared" si="10"/>
        <v>719042.78020700009</v>
      </c>
      <c r="AG11" s="3">
        <f t="shared" si="10"/>
        <v>669042.78020700009</v>
      </c>
      <c r="AH11" s="3">
        <f t="shared" si="10"/>
        <v>619042.78020700009</v>
      </c>
      <c r="AI11" s="3"/>
      <c r="AK11" s="3">
        <f t="shared" si="11"/>
        <v>374408.65</v>
      </c>
      <c r="AL11" s="3">
        <f t="shared" si="11"/>
        <v>349408.65</v>
      </c>
      <c r="AM11" s="3">
        <f t="shared" si="11"/>
        <v>299408.65000000002</v>
      </c>
      <c r="AN11" s="3">
        <f t="shared" si="11"/>
        <v>249408.65000000002</v>
      </c>
      <c r="AO11" s="3">
        <f t="shared" si="11"/>
        <v>199408.65000000002</v>
      </c>
    </row>
    <row r="12" spans="1:41" ht="14.5" customHeight="1" x14ac:dyDescent="0.35">
      <c r="B12" s="16" t="s">
        <v>6</v>
      </c>
      <c r="C12" s="74">
        <v>569564.22</v>
      </c>
      <c r="D12" s="74">
        <v>529467.5</v>
      </c>
      <c r="E12" s="74">
        <v>803489.39</v>
      </c>
      <c r="F12" s="76">
        <v>507512</v>
      </c>
      <c r="H12" s="80">
        <f t="shared" si="0"/>
        <v>746582.50701476214</v>
      </c>
      <c r="I12" s="80">
        <f t="shared" si="1"/>
        <v>648620.45460250007</v>
      </c>
      <c r="J12" s="74">
        <f t="shared" si="2"/>
        <v>919915.00261100009</v>
      </c>
      <c r="K12" s="76">
        <f t="shared" si="3"/>
        <v>543037.84000000008</v>
      </c>
      <c r="P12" s="3">
        <f t="shared" si="8"/>
        <v>521582.50701476214</v>
      </c>
      <c r="Q12" s="3">
        <f t="shared" si="8"/>
        <v>496582.50701476214</v>
      </c>
      <c r="R12" s="3">
        <f t="shared" si="8"/>
        <v>446582.50701476214</v>
      </c>
      <c r="S12" s="3">
        <f t="shared" si="8"/>
        <v>396582.50701476214</v>
      </c>
      <c r="T12" s="3">
        <f t="shared" si="8"/>
        <v>346582.50701476214</v>
      </c>
      <c r="U12" s="3"/>
      <c r="W12" s="3">
        <f t="shared" si="9"/>
        <v>423620.45460250007</v>
      </c>
      <c r="X12" s="3">
        <f t="shared" si="9"/>
        <v>398620.45460250007</v>
      </c>
      <c r="Y12" s="3">
        <f t="shared" si="9"/>
        <v>348620.45460250007</v>
      </c>
      <c r="Z12" s="3">
        <f t="shared" si="9"/>
        <v>298620.45460250007</v>
      </c>
      <c r="AA12" s="3">
        <f t="shared" si="9"/>
        <v>248620.45460250007</v>
      </c>
      <c r="AB12" s="3"/>
      <c r="AD12" s="3">
        <f t="shared" si="10"/>
        <v>694915.00261100009</v>
      </c>
      <c r="AE12" s="3">
        <f t="shared" si="10"/>
        <v>669915.00261100009</v>
      </c>
      <c r="AF12" s="3">
        <f t="shared" si="10"/>
        <v>619915.00261100009</v>
      </c>
      <c r="AG12" s="3">
        <f t="shared" si="10"/>
        <v>569915.00261100009</v>
      </c>
      <c r="AH12" s="3">
        <f t="shared" si="10"/>
        <v>519915.00261100009</v>
      </c>
      <c r="AI12" s="3"/>
      <c r="AK12" s="3">
        <f t="shared" si="11"/>
        <v>318037.84000000008</v>
      </c>
      <c r="AL12" s="3">
        <f t="shared" si="11"/>
        <v>293037.84000000008</v>
      </c>
      <c r="AM12" s="3">
        <f t="shared" si="11"/>
        <v>243037.84000000008</v>
      </c>
      <c r="AN12" s="3">
        <f t="shared" si="11"/>
        <v>193037.84000000008</v>
      </c>
      <c r="AO12" s="3">
        <f t="shared" si="11"/>
        <v>143037.84000000008</v>
      </c>
    </row>
    <row r="13" spans="1:41" ht="14.5" customHeight="1" x14ac:dyDescent="0.35">
      <c r="B13" s="16" t="s">
        <v>7</v>
      </c>
      <c r="C13" s="74">
        <v>485192.26</v>
      </c>
      <c r="D13" s="74">
        <v>460774.7</v>
      </c>
      <c r="E13" s="74">
        <v>497025.24</v>
      </c>
      <c r="F13" s="76">
        <v>488364</v>
      </c>
      <c r="H13" s="80">
        <f t="shared" si="0"/>
        <v>635988.07849088265</v>
      </c>
      <c r="I13" s="80">
        <f t="shared" si="1"/>
        <v>564468.82081210008</v>
      </c>
      <c r="J13" s="74">
        <f t="shared" si="2"/>
        <v>569044.19727600005</v>
      </c>
      <c r="K13" s="76">
        <f t="shared" si="3"/>
        <v>522549.48000000004</v>
      </c>
      <c r="P13" s="3">
        <f t="shared" si="8"/>
        <v>410988.07849088265</v>
      </c>
      <c r="Q13" s="3">
        <f t="shared" si="8"/>
        <v>385988.07849088265</v>
      </c>
      <c r="R13" s="3">
        <f t="shared" si="8"/>
        <v>335988.07849088265</v>
      </c>
      <c r="S13" s="3">
        <f t="shared" si="8"/>
        <v>285988.07849088265</v>
      </c>
      <c r="T13" s="3">
        <f t="shared" si="8"/>
        <v>235988.07849088265</v>
      </c>
      <c r="U13" s="3"/>
      <c r="W13" s="3">
        <f t="shared" si="9"/>
        <v>339468.82081210008</v>
      </c>
      <c r="X13" s="3">
        <f t="shared" si="9"/>
        <v>314468.82081210008</v>
      </c>
      <c r="Y13" s="3">
        <f t="shared" si="9"/>
        <v>264468.82081210008</v>
      </c>
      <c r="Z13" s="3">
        <f t="shared" si="9"/>
        <v>214468.82081210008</v>
      </c>
      <c r="AA13" s="3">
        <f t="shared" si="9"/>
        <v>164468.82081210008</v>
      </c>
      <c r="AB13" s="3"/>
      <c r="AD13" s="3">
        <f t="shared" si="10"/>
        <v>344044.19727600005</v>
      </c>
      <c r="AE13" s="3">
        <f t="shared" si="10"/>
        <v>319044.19727600005</v>
      </c>
      <c r="AF13" s="3">
        <f t="shared" si="10"/>
        <v>269044.19727600005</v>
      </c>
      <c r="AG13" s="3">
        <f t="shared" si="10"/>
        <v>219044.19727600005</v>
      </c>
      <c r="AH13" s="3">
        <f t="shared" si="10"/>
        <v>169044.19727600005</v>
      </c>
      <c r="AI13" s="3"/>
      <c r="AK13" s="3">
        <f t="shared" si="11"/>
        <v>297549.48000000004</v>
      </c>
      <c r="AL13" s="3">
        <f t="shared" si="11"/>
        <v>272549.48000000004</v>
      </c>
      <c r="AM13" s="3">
        <f t="shared" si="11"/>
        <v>222549.48000000004</v>
      </c>
      <c r="AN13" s="3">
        <f t="shared" si="11"/>
        <v>172549.48000000004</v>
      </c>
      <c r="AO13" s="3">
        <f t="shared" si="11"/>
        <v>122549.48000000004</v>
      </c>
    </row>
    <row r="14" spans="1:41" ht="14.5" customHeight="1" x14ac:dyDescent="0.35">
      <c r="B14" s="16" t="s">
        <v>8</v>
      </c>
      <c r="C14" s="74">
        <v>383943.97</v>
      </c>
      <c r="D14" s="74">
        <v>405779.97</v>
      </c>
      <c r="E14" s="74">
        <v>493366.26</v>
      </c>
      <c r="F14" s="76">
        <v>440366</v>
      </c>
      <c r="H14" s="80">
        <f t="shared" si="0"/>
        <v>503272.22393955966</v>
      </c>
      <c r="I14" s="80">
        <f t="shared" si="1"/>
        <v>497097.91178870999</v>
      </c>
      <c r="J14" s="74">
        <f t="shared" si="2"/>
        <v>564855.03107400006</v>
      </c>
      <c r="K14" s="76">
        <f t="shared" si="3"/>
        <v>471191.62000000005</v>
      </c>
      <c r="P14" s="3">
        <f t="shared" si="8"/>
        <v>278272.22393955966</v>
      </c>
      <c r="Q14" s="3">
        <f t="shared" si="8"/>
        <v>253272.22393955966</v>
      </c>
      <c r="R14" s="3">
        <f t="shared" si="8"/>
        <v>203272.22393955966</v>
      </c>
      <c r="S14" s="3">
        <f t="shared" si="8"/>
        <v>153272.22393955966</v>
      </c>
      <c r="T14" s="3">
        <f t="shared" si="8"/>
        <v>103272.22393955966</v>
      </c>
      <c r="U14" s="3"/>
      <c r="W14" s="3">
        <f t="shared" si="9"/>
        <v>272097.91178870999</v>
      </c>
      <c r="X14" s="3">
        <f t="shared" si="9"/>
        <v>247097.91178870999</v>
      </c>
      <c r="Y14" s="3">
        <f t="shared" si="9"/>
        <v>197097.91178870999</v>
      </c>
      <c r="Z14" s="3">
        <f t="shared" si="9"/>
        <v>147097.91178870999</v>
      </c>
      <c r="AA14" s="3">
        <f t="shared" si="9"/>
        <v>97097.911788709986</v>
      </c>
      <c r="AB14" s="3"/>
      <c r="AD14" s="3">
        <f t="shared" si="10"/>
        <v>339855.03107400006</v>
      </c>
      <c r="AE14" s="3">
        <f t="shared" si="10"/>
        <v>314855.03107400006</v>
      </c>
      <c r="AF14" s="3">
        <f t="shared" si="10"/>
        <v>264855.03107400006</v>
      </c>
      <c r="AG14" s="3">
        <f t="shared" si="10"/>
        <v>214855.03107400006</v>
      </c>
      <c r="AH14" s="3">
        <f t="shared" si="10"/>
        <v>164855.03107400006</v>
      </c>
      <c r="AI14" s="3"/>
      <c r="AJ14" s="3"/>
      <c r="AK14" s="3">
        <f t="shared" si="11"/>
        <v>246191.62000000005</v>
      </c>
      <c r="AL14" s="3">
        <f t="shared" si="11"/>
        <v>221191.62000000005</v>
      </c>
      <c r="AM14" s="3">
        <f t="shared" si="11"/>
        <v>171191.62000000005</v>
      </c>
      <c r="AN14" s="3">
        <f t="shared" si="11"/>
        <v>121191.62000000005</v>
      </c>
      <c r="AO14" s="3">
        <f t="shared" si="11"/>
        <v>71191.620000000054</v>
      </c>
    </row>
    <row r="15" spans="1:41" ht="14.5" customHeight="1" x14ac:dyDescent="0.35">
      <c r="B15" s="16" t="s">
        <v>9</v>
      </c>
      <c r="C15" s="74">
        <v>378029.19</v>
      </c>
      <c r="D15" s="74">
        <v>349440.31</v>
      </c>
      <c r="E15" s="74">
        <v>484427.55</v>
      </c>
      <c r="F15" s="76">
        <v>393769</v>
      </c>
      <c r="H15" s="80">
        <f t="shared" si="0"/>
        <v>495519.15391553193</v>
      </c>
      <c r="I15" s="80">
        <f t="shared" si="1"/>
        <v>428079.40568333003</v>
      </c>
      <c r="J15" s="74">
        <f t="shared" si="2"/>
        <v>554621.10199500003</v>
      </c>
      <c r="K15" s="76">
        <f t="shared" si="3"/>
        <v>421332.83</v>
      </c>
      <c r="P15" s="3">
        <f t="shared" si="8"/>
        <v>270519.15391553193</v>
      </c>
      <c r="Q15" s="3">
        <f t="shared" si="8"/>
        <v>245519.15391553193</v>
      </c>
      <c r="R15" s="3">
        <f t="shared" si="8"/>
        <v>195519.15391553193</v>
      </c>
      <c r="S15" s="3">
        <f t="shared" si="8"/>
        <v>145519.15391553193</v>
      </c>
      <c r="T15" s="3">
        <f t="shared" si="8"/>
        <v>95519.153915531933</v>
      </c>
      <c r="U15" s="3"/>
      <c r="W15" s="3">
        <f t="shared" si="9"/>
        <v>203079.40568333003</v>
      </c>
      <c r="X15" s="3">
        <f t="shared" si="9"/>
        <v>178079.40568333003</v>
      </c>
      <c r="Y15" s="3">
        <f t="shared" si="9"/>
        <v>128079.40568333003</v>
      </c>
      <c r="Z15" s="3">
        <f t="shared" si="9"/>
        <v>78079.405683330027</v>
      </c>
      <c r="AA15" s="3">
        <f t="shared" si="9"/>
        <v>28079.405683330027</v>
      </c>
      <c r="AB15" s="3"/>
      <c r="AD15" s="3">
        <f t="shared" si="10"/>
        <v>329621.10199500003</v>
      </c>
      <c r="AE15" s="3">
        <f t="shared" si="10"/>
        <v>304621.10199500003</v>
      </c>
      <c r="AF15" s="3">
        <f t="shared" si="10"/>
        <v>254621.10199500003</v>
      </c>
      <c r="AG15" s="3">
        <f t="shared" si="10"/>
        <v>204621.10199500003</v>
      </c>
      <c r="AH15" s="3">
        <f t="shared" si="10"/>
        <v>154621.10199500003</v>
      </c>
      <c r="AI15" s="3"/>
      <c r="AJ15" s="3"/>
      <c r="AK15" s="3">
        <f t="shared" si="11"/>
        <v>196332.83000000002</v>
      </c>
      <c r="AL15" s="3">
        <f t="shared" si="11"/>
        <v>171332.83000000002</v>
      </c>
      <c r="AM15" s="3">
        <f t="shared" si="11"/>
        <v>121332.83000000002</v>
      </c>
      <c r="AN15" s="3">
        <f t="shared" si="11"/>
        <v>71332.830000000016</v>
      </c>
      <c r="AO15" s="3">
        <f t="shared" si="11"/>
        <v>21332.830000000016</v>
      </c>
    </row>
    <row r="16" spans="1:41" ht="14.5" customHeight="1" x14ac:dyDescent="0.35">
      <c r="B16" s="16" t="s">
        <v>10</v>
      </c>
      <c r="C16" s="74">
        <v>367348.96</v>
      </c>
      <c r="D16" s="74">
        <v>328225.06</v>
      </c>
      <c r="E16" s="74">
        <v>466851.73</v>
      </c>
      <c r="F16" s="76">
        <v>380939</v>
      </c>
      <c r="H16" s="80">
        <f t="shared" si="0"/>
        <v>481519.55104564963</v>
      </c>
      <c r="I16" s="80">
        <f t="shared" si="1"/>
        <v>402089.81217758002</v>
      </c>
      <c r="J16" s="74">
        <f t="shared" si="2"/>
        <v>534498.54567699996</v>
      </c>
      <c r="K16" s="76">
        <f t="shared" si="3"/>
        <v>407604.73000000004</v>
      </c>
      <c r="P16" s="3">
        <f t="shared" si="8"/>
        <v>256519.55104564963</v>
      </c>
      <c r="Q16" s="3">
        <f t="shared" si="8"/>
        <v>231519.55104564963</v>
      </c>
      <c r="R16" s="3">
        <f t="shared" si="8"/>
        <v>181519.55104564963</v>
      </c>
      <c r="S16" s="3">
        <f t="shared" si="8"/>
        <v>131519.55104564963</v>
      </c>
      <c r="T16" s="3">
        <f t="shared" si="8"/>
        <v>81519.551045649627</v>
      </c>
      <c r="U16" s="3"/>
      <c r="W16" s="3">
        <f t="shared" si="9"/>
        <v>177089.81217758002</v>
      </c>
      <c r="X16" s="3">
        <f t="shared" si="9"/>
        <v>152089.81217758002</v>
      </c>
      <c r="Y16" s="3">
        <f t="shared" si="9"/>
        <v>102089.81217758002</v>
      </c>
      <c r="Z16" s="3">
        <f t="shared" si="9"/>
        <v>52089.812177580025</v>
      </c>
      <c r="AA16" s="3">
        <f t="shared" si="9"/>
        <v>2089.8121775800246</v>
      </c>
      <c r="AB16" s="3"/>
      <c r="AD16" s="3">
        <f t="shared" si="10"/>
        <v>309498.54567699996</v>
      </c>
      <c r="AE16" s="3">
        <f t="shared" si="10"/>
        <v>284498.54567699996</v>
      </c>
      <c r="AF16" s="3">
        <f t="shared" si="10"/>
        <v>234498.54567699996</v>
      </c>
      <c r="AG16" s="3">
        <f t="shared" si="10"/>
        <v>184498.54567699996</v>
      </c>
      <c r="AH16" s="3">
        <f t="shared" si="10"/>
        <v>134498.54567699996</v>
      </c>
      <c r="AI16" s="3"/>
      <c r="AJ16" s="3"/>
      <c r="AK16" s="3">
        <f t="shared" si="11"/>
        <v>182604.73000000004</v>
      </c>
      <c r="AL16" s="3">
        <f t="shared" si="11"/>
        <v>157604.73000000004</v>
      </c>
      <c r="AM16" s="3">
        <f t="shared" si="11"/>
        <v>107604.73000000004</v>
      </c>
      <c r="AN16" s="3">
        <f t="shared" si="11"/>
        <v>57604.73000000004</v>
      </c>
      <c r="AO16" s="3">
        <f t="shared" si="11"/>
        <v>7604.7300000000396</v>
      </c>
    </row>
    <row r="17" spans="2:41" ht="14.5" customHeight="1" x14ac:dyDescent="0.35">
      <c r="B17" s="16" t="s">
        <v>11</v>
      </c>
      <c r="C17" s="74">
        <v>346115.34</v>
      </c>
      <c r="D17" s="74">
        <v>314030.40000000002</v>
      </c>
      <c r="E17" s="74">
        <v>459859.1</v>
      </c>
      <c r="F17" s="76">
        <v>357634</v>
      </c>
      <c r="H17" s="80">
        <f t="shared" si="0"/>
        <v>453686.60667179344</v>
      </c>
      <c r="I17" s="80">
        <f t="shared" si="1"/>
        <v>384700.74330720009</v>
      </c>
      <c r="J17" s="74">
        <f t="shared" si="2"/>
        <v>526492.68359000003</v>
      </c>
      <c r="K17" s="76">
        <f t="shared" si="3"/>
        <v>382668.38</v>
      </c>
      <c r="P17" s="3">
        <f t="shared" si="8"/>
        <v>228686.60667179344</v>
      </c>
      <c r="Q17" s="3">
        <f t="shared" si="8"/>
        <v>203686.60667179344</v>
      </c>
      <c r="R17" s="3">
        <f t="shared" si="8"/>
        <v>153686.60667179344</v>
      </c>
      <c r="S17" s="3">
        <f t="shared" si="8"/>
        <v>103686.60667179344</v>
      </c>
      <c r="T17" s="3">
        <f t="shared" si="8"/>
        <v>53686.606671793445</v>
      </c>
      <c r="U17" s="3"/>
      <c r="W17" s="3">
        <f t="shared" si="9"/>
        <v>159700.74330720009</v>
      </c>
      <c r="X17" s="3">
        <f t="shared" si="9"/>
        <v>134700.74330720009</v>
      </c>
      <c r="Y17" s="3">
        <f t="shared" si="9"/>
        <v>84700.743307200086</v>
      </c>
      <c r="Z17" s="3">
        <f t="shared" si="9"/>
        <v>34700.743307200086</v>
      </c>
      <c r="AA17" s="3">
        <f t="shared" si="9"/>
        <v>0</v>
      </c>
      <c r="AB17" s="3"/>
      <c r="AD17" s="3">
        <f t="shared" si="10"/>
        <v>301492.68359000003</v>
      </c>
      <c r="AE17" s="3">
        <f t="shared" si="10"/>
        <v>276492.68359000003</v>
      </c>
      <c r="AF17" s="3">
        <f t="shared" si="10"/>
        <v>226492.68359000003</v>
      </c>
      <c r="AG17" s="3">
        <f t="shared" si="10"/>
        <v>176492.68359000003</v>
      </c>
      <c r="AH17" s="3">
        <f t="shared" si="10"/>
        <v>126492.68359000003</v>
      </c>
      <c r="AI17" s="3"/>
      <c r="AJ17" s="3"/>
      <c r="AK17" s="3">
        <f t="shared" si="11"/>
        <v>157668.38</v>
      </c>
      <c r="AL17" s="3">
        <f t="shared" si="11"/>
        <v>132668.38</v>
      </c>
      <c r="AM17" s="3">
        <f t="shared" si="11"/>
        <v>82668.38</v>
      </c>
      <c r="AN17" s="3">
        <f t="shared" si="11"/>
        <v>32668.380000000005</v>
      </c>
      <c r="AO17" s="3">
        <f t="shared" si="11"/>
        <v>0</v>
      </c>
    </row>
    <row r="18" spans="2:41" ht="14.5" customHeight="1" x14ac:dyDescent="0.35">
      <c r="B18" s="16" t="s">
        <v>24</v>
      </c>
      <c r="C18" s="74">
        <v>324739.40000000002</v>
      </c>
      <c r="D18" s="74">
        <v>304146.53999999998</v>
      </c>
      <c r="E18" s="74">
        <v>403385.64</v>
      </c>
      <c r="F18" s="76">
        <v>351984</v>
      </c>
      <c r="H18" s="80">
        <f t="shared" si="0"/>
        <v>425667.10980979406</v>
      </c>
      <c r="I18" s="80">
        <f t="shared" si="1"/>
        <v>372592.58980121999</v>
      </c>
      <c r="J18" s="74">
        <f t="shared" si="2"/>
        <v>461836.21923600003</v>
      </c>
      <c r="K18" s="76">
        <f t="shared" si="3"/>
        <v>376622.88</v>
      </c>
      <c r="P18" s="3">
        <f t="shared" si="8"/>
        <v>200667.10980979406</v>
      </c>
      <c r="Q18" s="3">
        <f t="shared" si="8"/>
        <v>175667.10980979406</v>
      </c>
      <c r="R18" s="3">
        <f t="shared" si="8"/>
        <v>125667.10980979406</v>
      </c>
      <c r="S18" s="3">
        <f t="shared" si="8"/>
        <v>75667.109809794056</v>
      </c>
      <c r="T18" s="3">
        <f t="shared" si="8"/>
        <v>25667.109809794056</v>
      </c>
      <c r="U18" s="3"/>
      <c r="W18" s="3">
        <f t="shared" si="9"/>
        <v>147592.58980121999</v>
      </c>
      <c r="X18" s="3">
        <f t="shared" si="9"/>
        <v>122592.58980121999</v>
      </c>
      <c r="Y18" s="3">
        <f t="shared" si="9"/>
        <v>72592.58980121999</v>
      </c>
      <c r="Z18" s="3">
        <f t="shared" si="9"/>
        <v>22592.58980121999</v>
      </c>
      <c r="AA18" s="3">
        <f t="shared" si="9"/>
        <v>0</v>
      </c>
      <c r="AB18" s="3"/>
      <c r="AD18" s="3">
        <f t="shared" si="10"/>
        <v>236836.21923600003</v>
      </c>
      <c r="AE18" s="3">
        <f t="shared" si="10"/>
        <v>211836.21923600003</v>
      </c>
      <c r="AF18" s="3">
        <f t="shared" si="10"/>
        <v>161836.21923600003</v>
      </c>
      <c r="AG18" s="3">
        <f t="shared" si="10"/>
        <v>111836.21923600003</v>
      </c>
      <c r="AH18" s="3">
        <f t="shared" si="10"/>
        <v>61836.219236000034</v>
      </c>
      <c r="AI18" s="3"/>
      <c r="AJ18" s="3"/>
      <c r="AK18" s="3">
        <f t="shared" si="11"/>
        <v>151622.88</v>
      </c>
      <c r="AL18" s="3">
        <f t="shared" si="11"/>
        <v>126622.88</v>
      </c>
      <c r="AM18" s="3">
        <f t="shared" si="11"/>
        <v>76622.880000000005</v>
      </c>
      <c r="AN18" s="3">
        <f t="shared" si="11"/>
        <v>26622.880000000005</v>
      </c>
      <c r="AO18" s="3">
        <f t="shared" si="11"/>
        <v>0</v>
      </c>
    </row>
    <row r="19" spans="2:41" ht="14.5" customHeight="1" x14ac:dyDescent="0.35">
      <c r="B19" s="16" t="s">
        <v>25</v>
      </c>
      <c r="C19" s="74">
        <v>304487.87</v>
      </c>
      <c r="D19" s="74">
        <v>299621.84999999998</v>
      </c>
      <c r="E19" s="74">
        <v>394711.09</v>
      </c>
      <c r="F19" s="76">
        <v>338113</v>
      </c>
      <c r="H19" s="80">
        <f t="shared" si="0"/>
        <v>399121.48508939869</v>
      </c>
      <c r="I19" s="80">
        <f t="shared" si="1"/>
        <v>367049.64998955</v>
      </c>
      <c r="J19" s="74">
        <f t="shared" si="2"/>
        <v>451904.72694100003</v>
      </c>
      <c r="K19" s="76">
        <f t="shared" si="3"/>
        <v>361780.91000000003</v>
      </c>
      <c r="P19" s="3">
        <f t="shared" si="8"/>
        <v>174121.48508939869</v>
      </c>
      <c r="Q19" s="3">
        <f t="shared" si="8"/>
        <v>149121.48508939869</v>
      </c>
      <c r="R19" s="3">
        <f t="shared" si="8"/>
        <v>99121.485089398688</v>
      </c>
      <c r="S19" s="3">
        <f t="shared" si="8"/>
        <v>49121.485089398688</v>
      </c>
      <c r="T19" s="3">
        <f t="shared" si="8"/>
        <v>0</v>
      </c>
      <c r="U19" s="3"/>
      <c r="W19" s="3">
        <f t="shared" si="9"/>
        <v>142049.64998955</v>
      </c>
      <c r="X19" s="3">
        <f t="shared" si="9"/>
        <v>117049.64998955</v>
      </c>
      <c r="Y19" s="3">
        <f t="shared" si="9"/>
        <v>67049.649989550002</v>
      </c>
      <c r="Z19" s="3">
        <f t="shared" si="9"/>
        <v>17049.649989550002</v>
      </c>
      <c r="AA19" s="3">
        <f t="shared" si="9"/>
        <v>0</v>
      </c>
      <c r="AB19" s="3"/>
      <c r="AD19" s="3">
        <f t="shared" si="10"/>
        <v>226904.72694100003</v>
      </c>
      <c r="AE19" s="3">
        <f t="shared" si="10"/>
        <v>201904.72694100003</v>
      </c>
      <c r="AF19" s="3">
        <f t="shared" si="10"/>
        <v>151904.72694100003</v>
      </c>
      <c r="AG19" s="3">
        <f t="shared" si="10"/>
        <v>101904.72694100003</v>
      </c>
      <c r="AH19" s="3">
        <f t="shared" si="10"/>
        <v>51904.72694100003</v>
      </c>
      <c r="AI19" s="3"/>
      <c r="AJ19" s="3"/>
      <c r="AK19" s="3">
        <f t="shared" si="11"/>
        <v>136780.91000000003</v>
      </c>
      <c r="AL19" s="3">
        <f t="shared" si="11"/>
        <v>111780.91000000003</v>
      </c>
      <c r="AM19" s="3">
        <f t="shared" si="11"/>
        <v>61780.910000000033</v>
      </c>
      <c r="AN19" s="3">
        <f t="shared" si="11"/>
        <v>11780.910000000033</v>
      </c>
      <c r="AO19" s="3">
        <f t="shared" si="11"/>
        <v>0</v>
      </c>
    </row>
    <row r="20" spans="2:41" ht="14.5" customHeight="1" x14ac:dyDescent="0.35">
      <c r="B20" s="16" t="s">
        <v>26</v>
      </c>
      <c r="C20" s="74">
        <v>278789.75</v>
      </c>
      <c r="D20" s="74">
        <v>270719.42</v>
      </c>
      <c r="E20" s="74">
        <v>386276.88</v>
      </c>
      <c r="F20" s="76">
        <v>335158</v>
      </c>
      <c r="H20" s="80">
        <f t="shared" si="0"/>
        <v>365436.49192889751</v>
      </c>
      <c r="I20" s="80">
        <f t="shared" si="1"/>
        <v>331642.93043506</v>
      </c>
      <c r="J20" s="74">
        <f t="shared" si="2"/>
        <v>442248.39991199999</v>
      </c>
      <c r="K20" s="76">
        <f t="shared" si="3"/>
        <v>358619.06</v>
      </c>
      <c r="P20" s="3">
        <f t="shared" si="8"/>
        <v>140436.49192889751</v>
      </c>
      <c r="Q20" s="3">
        <f t="shared" si="8"/>
        <v>115436.49192889751</v>
      </c>
      <c r="R20" s="3">
        <f t="shared" si="8"/>
        <v>65436.491928897507</v>
      </c>
      <c r="S20" s="3">
        <f t="shared" si="8"/>
        <v>15436.491928897507</v>
      </c>
      <c r="T20" s="3">
        <f t="shared" si="8"/>
        <v>0</v>
      </c>
      <c r="U20" s="3"/>
      <c r="W20" s="3">
        <f t="shared" si="9"/>
        <v>106642.93043506</v>
      </c>
      <c r="X20" s="3">
        <f t="shared" si="9"/>
        <v>81642.93043506</v>
      </c>
      <c r="Y20" s="3">
        <f t="shared" si="9"/>
        <v>31642.93043506</v>
      </c>
      <c r="Z20" s="3">
        <f t="shared" si="9"/>
        <v>0</v>
      </c>
      <c r="AA20" s="3">
        <f t="shared" si="9"/>
        <v>0</v>
      </c>
      <c r="AB20" s="3"/>
      <c r="AD20" s="3">
        <f t="shared" si="10"/>
        <v>217248.39991199999</v>
      </c>
      <c r="AE20" s="3">
        <f t="shared" si="10"/>
        <v>192248.39991199999</v>
      </c>
      <c r="AF20" s="3">
        <f t="shared" si="10"/>
        <v>142248.39991199999</v>
      </c>
      <c r="AG20" s="3">
        <f t="shared" si="10"/>
        <v>92248.399911999993</v>
      </c>
      <c r="AH20" s="3">
        <f t="shared" si="10"/>
        <v>42248.399911999993</v>
      </c>
      <c r="AI20" s="3"/>
      <c r="AJ20" s="3"/>
      <c r="AK20" s="3">
        <f t="shared" si="11"/>
        <v>133619.06</v>
      </c>
      <c r="AL20" s="3">
        <f t="shared" si="11"/>
        <v>108619.06</v>
      </c>
      <c r="AM20" s="3">
        <f t="shared" si="11"/>
        <v>58619.06</v>
      </c>
      <c r="AN20" s="3">
        <f t="shared" si="11"/>
        <v>8619.0599999999977</v>
      </c>
      <c r="AO20" s="3">
        <f t="shared" si="11"/>
        <v>0</v>
      </c>
    </row>
    <row r="21" spans="2:41" ht="14.5" customHeight="1" x14ac:dyDescent="0.35">
      <c r="B21" s="16" t="s">
        <v>27</v>
      </c>
      <c r="C21" s="74">
        <v>257225.27</v>
      </c>
      <c r="D21" s="74">
        <v>263147.26</v>
      </c>
      <c r="E21" s="74">
        <v>376558.89</v>
      </c>
      <c r="F21" s="76">
        <v>316015</v>
      </c>
      <c r="H21" s="80">
        <f t="shared" si="0"/>
        <v>337169.85758717271</v>
      </c>
      <c r="I21" s="80">
        <f t="shared" si="1"/>
        <v>322366.70883218001</v>
      </c>
      <c r="J21" s="74">
        <f t="shared" si="2"/>
        <v>431122.27316100005</v>
      </c>
      <c r="K21" s="76">
        <f t="shared" si="3"/>
        <v>338136.05000000005</v>
      </c>
      <c r="P21" s="3">
        <f t="shared" si="8"/>
        <v>112169.85758717271</v>
      </c>
      <c r="Q21" s="3">
        <f t="shared" si="8"/>
        <v>87169.857587172708</v>
      </c>
      <c r="R21" s="3">
        <f t="shared" si="8"/>
        <v>37169.857587172708</v>
      </c>
      <c r="S21" s="3">
        <f t="shared" si="8"/>
        <v>0</v>
      </c>
      <c r="T21" s="3">
        <f t="shared" si="8"/>
        <v>0</v>
      </c>
      <c r="U21" s="3"/>
      <c r="W21" s="3">
        <f t="shared" si="9"/>
        <v>97366.708832180011</v>
      </c>
      <c r="X21" s="3">
        <f t="shared" si="9"/>
        <v>72366.708832180011</v>
      </c>
      <c r="Y21" s="3">
        <f t="shared" si="9"/>
        <v>22366.708832180011</v>
      </c>
      <c r="Z21" s="3">
        <f t="shared" si="9"/>
        <v>0</v>
      </c>
      <c r="AA21" s="3">
        <f t="shared" si="9"/>
        <v>0</v>
      </c>
      <c r="AB21" s="3"/>
      <c r="AD21" s="3">
        <f t="shared" si="10"/>
        <v>206122.27316100005</v>
      </c>
      <c r="AE21" s="3">
        <f t="shared" si="10"/>
        <v>181122.27316100005</v>
      </c>
      <c r="AF21" s="3">
        <f t="shared" si="10"/>
        <v>131122.27316100005</v>
      </c>
      <c r="AG21" s="3">
        <f t="shared" si="10"/>
        <v>81122.273161000048</v>
      </c>
      <c r="AH21" s="3">
        <f t="shared" si="10"/>
        <v>31122.273161000048</v>
      </c>
      <c r="AI21" s="3"/>
      <c r="AJ21" s="3"/>
      <c r="AK21" s="3">
        <f t="shared" si="11"/>
        <v>113136.05000000005</v>
      </c>
      <c r="AL21" s="3">
        <f t="shared" si="11"/>
        <v>88136.050000000047</v>
      </c>
      <c r="AM21" s="3">
        <f t="shared" si="11"/>
        <v>38136.050000000047</v>
      </c>
      <c r="AN21" s="3">
        <f t="shared" si="11"/>
        <v>0</v>
      </c>
      <c r="AO21" s="3">
        <f t="shared" si="11"/>
        <v>0</v>
      </c>
    </row>
    <row r="22" spans="2:41" ht="14.5" customHeight="1" x14ac:dyDescent="0.35">
      <c r="B22" s="16" t="s">
        <v>28</v>
      </c>
      <c r="C22" s="74">
        <v>247614.96</v>
      </c>
      <c r="D22" s="74">
        <v>249747.38</v>
      </c>
      <c r="E22" s="74">
        <v>351180.86</v>
      </c>
      <c r="F22" s="76">
        <v>308421</v>
      </c>
      <c r="H22" s="80">
        <f t="shared" si="0"/>
        <v>324572.70158430957</v>
      </c>
      <c r="I22" s="80">
        <f t="shared" si="1"/>
        <v>305951.27963734005</v>
      </c>
      <c r="J22" s="74">
        <f t="shared" si="2"/>
        <v>402066.96661399998</v>
      </c>
      <c r="K22" s="76">
        <f t="shared" si="3"/>
        <v>330010.47000000003</v>
      </c>
      <c r="P22" s="3">
        <f t="shared" si="8"/>
        <v>99572.701584309572</v>
      </c>
      <c r="Q22" s="3">
        <f t="shared" si="8"/>
        <v>74572.701584309572</v>
      </c>
      <c r="R22" s="3">
        <f t="shared" si="8"/>
        <v>24572.701584309572</v>
      </c>
      <c r="S22" s="3">
        <f t="shared" si="8"/>
        <v>0</v>
      </c>
      <c r="T22" s="3">
        <f t="shared" si="8"/>
        <v>0</v>
      </c>
      <c r="U22" s="3"/>
      <c r="W22" s="3">
        <f t="shared" si="9"/>
        <v>80951.279637340049</v>
      </c>
      <c r="X22" s="3">
        <f t="shared" si="9"/>
        <v>55951.279637340049</v>
      </c>
      <c r="Y22" s="3">
        <f t="shared" si="9"/>
        <v>5951.2796373400488</v>
      </c>
      <c r="Z22" s="3">
        <f t="shared" si="9"/>
        <v>0</v>
      </c>
      <c r="AA22" s="3">
        <f t="shared" si="9"/>
        <v>0</v>
      </c>
      <c r="AB22" s="3"/>
      <c r="AD22" s="3">
        <f t="shared" si="10"/>
        <v>177066.96661399998</v>
      </c>
      <c r="AE22" s="3">
        <f t="shared" si="10"/>
        <v>152066.96661399998</v>
      </c>
      <c r="AF22" s="3">
        <f t="shared" si="10"/>
        <v>102066.96661399998</v>
      </c>
      <c r="AG22" s="3">
        <f t="shared" si="10"/>
        <v>52066.966613999975</v>
      </c>
      <c r="AH22" s="3">
        <f t="shared" si="10"/>
        <v>2066.9666139999754</v>
      </c>
      <c r="AI22" s="3"/>
      <c r="AJ22" s="3"/>
      <c r="AK22" s="3">
        <f t="shared" si="11"/>
        <v>105010.47000000003</v>
      </c>
      <c r="AL22" s="3">
        <f t="shared" si="11"/>
        <v>80010.47000000003</v>
      </c>
      <c r="AM22" s="3">
        <f t="shared" si="11"/>
        <v>30010.47000000003</v>
      </c>
      <c r="AN22" s="3">
        <f t="shared" si="11"/>
        <v>0</v>
      </c>
      <c r="AO22" s="3">
        <f t="shared" si="11"/>
        <v>0</v>
      </c>
    </row>
    <row r="23" spans="2:41" ht="14.5" customHeight="1" x14ac:dyDescent="0.35">
      <c r="B23" s="16" t="s">
        <v>29</v>
      </c>
      <c r="C23" s="74">
        <v>242966.22</v>
      </c>
      <c r="D23" s="74">
        <v>236494.94</v>
      </c>
      <c r="E23" s="74">
        <v>329099.27</v>
      </c>
      <c r="F23" s="76">
        <v>295907</v>
      </c>
      <c r="H23" s="80">
        <f t="shared" si="0"/>
        <v>318479.1517407822</v>
      </c>
      <c r="I23" s="80">
        <f t="shared" si="1"/>
        <v>289716.47078242002</v>
      </c>
      <c r="J23" s="74">
        <f t="shared" si="2"/>
        <v>376785.75422300003</v>
      </c>
      <c r="K23" s="76">
        <f t="shared" si="3"/>
        <v>316620.49</v>
      </c>
      <c r="P23" s="3">
        <f t="shared" si="8"/>
        <v>93479.151740782196</v>
      </c>
      <c r="Q23" s="3">
        <f t="shared" si="8"/>
        <v>68479.151740782196</v>
      </c>
      <c r="R23" s="3">
        <f t="shared" si="8"/>
        <v>18479.151740782196</v>
      </c>
      <c r="S23" s="3">
        <f t="shared" si="8"/>
        <v>0</v>
      </c>
      <c r="T23" s="3">
        <f t="shared" si="8"/>
        <v>0</v>
      </c>
      <c r="U23" s="3"/>
      <c r="W23" s="3">
        <f t="shared" si="9"/>
        <v>64716.470782420016</v>
      </c>
      <c r="X23" s="3">
        <f t="shared" si="9"/>
        <v>39716.470782420016</v>
      </c>
      <c r="Y23" s="3">
        <f t="shared" si="9"/>
        <v>0</v>
      </c>
      <c r="Z23" s="3">
        <f t="shared" si="9"/>
        <v>0</v>
      </c>
      <c r="AA23" s="3">
        <f t="shared" si="9"/>
        <v>0</v>
      </c>
      <c r="AB23" s="3"/>
      <c r="AD23" s="3">
        <f t="shared" si="10"/>
        <v>151785.75422300003</v>
      </c>
      <c r="AE23" s="3">
        <f t="shared" si="10"/>
        <v>126785.75422300003</v>
      </c>
      <c r="AF23" s="3">
        <f t="shared" si="10"/>
        <v>76785.754223000025</v>
      </c>
      <c r="AG23" s="3">
        <f t="shared" si="10"/>
        <v>26785.754223000025</v>
      </c>
      <c r="AH23" s="3">
        <f t="shared" si="10"/>
        <v>0</v>
      </c>
      <c r="AI23" s="3"/>
      <c r="AJ23" s="3"/>
      <c r="AK23" s="3">
        <f t="shared" si="11"/>
        <v>91620.489999999991</v>
      </c>
      <c r="AL23" s="3">
        <f t="shared" si="11"/>
        <v>66620.489999999991</v>
      </c>
      <c r="AM23" s="3">
        <f t="shared" si="11"/>
        <v>16620.489999999991</v>
      </c>
      <c r="AN23" s="3">
        <f t="shared" si="11"/>
        <v>0</v>
      </c>
      <c r="AO23" s="3">
        <f t="shared" si="11"/>
        <v>0</v>
      </c>
    </row>
    <row r="24" spans="2:41" ht="14.5" customHeight="1" x14ac:dyDescent="0.35">
      <c r="B24" s="16" t="s">
        <v>30</v>
      </c>
      <c r="C24" s="74">
        <v>222928.65</v>
      </c>
      <c r="D24" s="74">
        <v>236338.56</v>
      </c>
      <c r="E24" s="74">
        <v>315628.88</v>
      </c>
      <c r="F24" s="76">
        <v>292947</v>
      </c>
      <c r="H24" s="80">
        <f t="shared" si="0"/>
        <v>292213.98493468651</v>
      </c>
      <c r="I24" s="80">
        <f t="shared" si="1"/>
        <v>289524.89855808002</v>
      </c>
      <c r="J24" s="74">
        <f t="shared" si="2"/>
        <v>361363.50471200002</v>
      </c>
      <c r="K24" s="76">
        <f t="shared" si="3"/>
        <v>313453.29000000004</v>
      </c>
      <c r="P24" s="3">
        <f t="shared" si="8"/>
        <v>67213.984934686508</v>
      </c>
      <c r="Q24" s="3">
        <f t="shared" si="8"/>
        <v>42213.984934686508</v>
      </c>
      <c r="R24" s="3">
        <f t="shared" si="8"/>
        <v>0</v>
      </c>
      <c r="S24" s="3">
        <f t="shared" si="8"/>
        <v>0</v>
      </c>
      <c r="T24" s="3">
        <f t="shared" si="8"/>
        <v>0</v>
      </c>
      <c r="U24" s="3"/>
      <c r="W24" s="3">
        <f t="shared" si="9"/>
        <v>64524.898558080022</v>
      </c>
      <c r="X24" s="3">
        <f t="shared" si="9"/>
        <v>39524.898558080022</v>
      </c>
      <c r="Y24" s="3">
        <f t="shared" si="9"/>
        <v>0</v>
      </c>
      <c r="Z24" s="3">
        <f t="shared" si="9"/>
        <v>0</v>
      </c>
      <c r="AA24" s="3">
        <f t="shared" si="9"/>
        <v>0</v>
      </c>
      <c r="AB24" s="3"/>
      <c r="AD24" s="3">
        <f t="shared" si="10"/>
        <v>136363.50471200002</v>
      </c>
      <c r="AE24" s="3">
        <f t="shared" si="10"/>
        <v>111363.50471200002</v>
      </c>
      <c r="AF24" s="3">
        <f t="shared" si="10"/>
        <v>61363.504712000024</v>
      </c>
      <c r="AG24" s="3">
        <f t="shared" si="10"/>
        <v>11363.504712000024</v>
      </c>
      <c r="AH24" s="3">
        <f t="shared" si="10"/>
        <v>0</v>
      </c>
      <c r="AI24" s="3"/>
      <c r="AJ24" s="3"/>
      <c r="AK24" s="3">
        <f t="shared" si="11"/>
        <v>88453.290000000037</v>
      </c>
      <c r="AL24" s="3">
        <f t="shared" si="11"/>
        <v>63453.290000000037</v>
      </c>
      <c r="AM24" s="3">
        <f t="shared" si="11"/>
        <v>13453.290000000037</v>
      </c>
      <c r="AN24" s="3">
        <f t="shared" si="11"/>
        <v>0</v>
      </c>
      <c r="AO24" s="3">
        <f t="shared" si="11"/>
        <v>0</v>
      </c>
    </row>
    <row r="25" spans="2:41" ht="14.5" customHeight="1" x14ac:dyDescent="0.35">
      <c r="B25" s="16" t="s">
        <v>31</v>
      </c>
      <c r="C25" s="74">
        <v>208189.81</v>
      </c>
      <c r="D25" s="74">
        <v>230570.21</v>
      </c>
      <c r="E25" s="74">
        <v>287749.64</v>
      </c>
      <c r="F25" s="76">
        <v>292504</v>
      </c>
      <c r="H25" s="80">
        <f t="shared" si="0"/>
        <v>272894.37227065809</v>
      </c>
      <c r="I25" s="80">
        <f t="shared" si="1"/>
        <v>282458.42176903004</v>
      </c>
      <c r="J25" s="74">
        <f t="shared" si="2"/>
        <v>329444.562836</v>
      </c>
      <c r="K25" s="76">
        <f t="shared" si="3"/>
        <v>312979.28000000003</v>
      </c>
      <c r="P25" s="3">
        <f t="shared" si="8"/>
        <v>47894.372270658088</v>
      </c>
      <c r="Q25" s="3">
        <f t="shared" si="8"/>
        <v>22894.372270658088</v>
      </c>
      <c r="R25" s="3">
        <f t="shared" si="8"/>
        <v>0</v>
      </c>
      <c r="S25" s="3">
        <f t="shared" si="8"/>
        <v>0</v>
      </c>
      <c r="T25" s="3">
        <f t="shared" si="8"/>
        <v>0</v>
      </c>
      <c r="U25" s="3"/>
      <c r="W25" s="3">
        <f t="shared" si="9"/>
        <v>57458.421769030043</v>
      </c>
      <c r="X25" s="3">
        <f t="shared" si="9"/>
        <v>32458.421769030043</v>
      </c>
      <c r="Y25" s="3">
        <f t="shared" si="9"/>
        <v>0</v>
      </c>
      <c r="Z25" s="3">
        <f t="shared" si="9"/>
        <v>0</v>
      </c>
      <c r="AA25" s="3">
        <f t="shared" si="9"/>
        <v>0</v>
      </c>
      <c r="AB25" s="3"/>
      <c r="AD25" s="3">
        <f t="shared" si="10"/>
        <v>104444.562836</v>
      </c>
      <c r="AE25" s="3">
        <f t="shared" si="10"/>
        <v>79444.562835999997</v>
      </c>
      <c r="AF25" s="3">
        <f t="shared" si="10"/>
        <v>29444.562835999997</v>
      </c>
      <c r="AG25" s="3">
        <f t="shared" si="10"/>
        <v>0</v>
      </c>
      <c r="AH25" s="3">
        <f t="shared" si="10"/>
        <v>0</v>
      </c>
      <c r="AI25" s="3"/>
      <c r="AJ25" s="3"/>
      <c r="AK25" s="3">
        <f t="shared" si="11"/>
        <v>87979.280000000028</v>
      </c>
      <c r="AL25" s="3">
        <f t="shared" si="11"/>
        <v>62979.280000000028</v>
      </c>
      <c r="AM25" s="3">
        <f t="shared" si="11"/>
        <v>12979.280000000028</v>
      </c>
      <c r="AN25" s="3">
        <f t="shared" si="11"/>
        <v>0</v>
      </c>
      <c r="AO25" s="3">
        <f t="shared" si="11"/>
        <v>0</v>
      </c>
    </row>
    <row r="26" spans="2:41" ht="14.5" customHeight="1" x14ac:dyDescent="0.35">
      <c r="B26" s="16" t="s">
        <v>32</v>
      </c>
      <c r="C26" s="74">
        <v>202632</v>
      </c>
      <c r="D26" s="74">
        <v>224619.65</v>
      </c>
      <c r="E26" s="74">
        <v>282731.78000000003</v>
      </c>
      <c r="F26" s="76">
        <v>291625</v>
      </c>
      <c r="H26" s="80">
        <f t="shared" si="0"/>
        <v>265609.21709832002</v>
      </c>
      <c r="I26" s="80">
        <f t="shared" si="1"/>
        <v>275168.72989495</v>
      </c>
      <c r="J26" s="74">
        <f t="shared" si="2"/>
        <v>323699.61492200004</v>
      </c>
      <c r="K26" s="76">
        <f t="shared" si="3"/>
        <v>312038.75</v>
      </c>
      <c r="P26" s="3">
        <f t="shared" si="8"/>
        <v>40609.217098320019</v>
      </c>
      <c r="Q26" s="3">
        <f t="shared" si="8"/>
        <v>15609.217098320019</v>
      </c>
      <c r="R26" s="3">
        <f t="shared" si="8"/>
        <v>0</v>
      </c>
      <c r="S26" s="3">
        <f t="shared" si="8"/>
        <v>0</v>
      </c>
      <c r="T26" s="3">
        <f t="shared" si="8"/>
        <v>0</v>
      </c>
      <c r="U26" s="3"/>
      <c r="W26" s="3">
        <f t="shared" si="9"/>
        <v>50168.729894949996</v>
      </c>
      <c r="X26" s="3">
        <f t="shared" si="9"/>
        <v>25168.729894949996</v>
      </c>
      <c r="Y26" s="3">
        <f t="shared" si="9"/>
        <v>0</v>
      </c>
      <c r="Z26" s="3">
        <f t="shared" si="9"/>
        <v>0</v>
      </c>
      <c r="AA26" s="3">
        <f t="shared" si="9"/>
        <v>0</v>
      </c>
      <c r="AB26" s="3"/>
      <c r="AD26" s="3">
        <f t="shared" si="10"/>
        <v>98699.614922000037</v>
      </c>
      <c r="AE26" s="3">
        <f t="shared" si="10"/>
        <v>73699.614922000037</v>
      </c>
      <c r="AF26" s="3">
        <f t="shared" si="10"/>
        <v>23699.614922000037</v>
      </c>
      <c r="AG26" s="3">
        <f t="shared" si="10"/>
        <v>0</v>
      </c>
      <c r="AH26" s="3">
        <f t="shared" si="10"/>
        <v>0</v>
      </c>
      <c r="AI26" s="3"/>
      <c r="AJ26" s="3"/>
      <c r="AK26" s="3">
        <f t="shared" si="11"/>
        <v>87038.75</v>
      </c>
      <c r="AL26" s="3">
        <f t="shared" si="11"/>
        <v>62038.75</v>
      </c>
      <c r="AM26" s="3">
        <f t="shared" si="11"/>
        <v>12038.75</v>
      </c>
      <c r="AN26" s="3">
        <f t="shared" si="11"/>
        <v>0</v>
      </c>
      <c r="AO26" s="3">
        <f t="shared" si="11"/>
        <v>0</v>
      </c>
    </row>
    <row r="27" spans="2:41" ht="14.5" customHeight="1" x14ac:dyDescent="0.35">
      <c r="B27" s="16" t="s">
        <v>33</v>
      </c>
      <c r="C27" s="74">
        <v>191480</v>
      </c>
      <c r="D27" s="74">
        <v>214564.08</v>
      </c>
      <c r="E27" s="74">
        <v>274534.7</v>
      </c>
      <c r="F27" s="76">
        <v>246119</v>
      </c>
      <c r="H27" s="80">
        <f t="shared" si="0"/>
        <v>250991.21999479999</v>
      </c>
      <c r="I27" s="80">
        <f t="shared" si="1"/>
        <v>262850.22425544</v>
      </c>
      <c r="J27" s="74">
        <f t="shared" si="2"/>
        <v>314314.77803000004</v>
      </c>
      <c r="K27" s="76">
        <f t="shared" si="3"/>
        <v>263347.33</v>
      </c>
      <c r="O27" s="3"/>
      <c r="P27" s="3">
        <f t="shared" si="8"/>
        <v>25991.219994799991</v>
      </c>
      <c r="Q27" s="3">
        <f t="shared" si="8"/>
        <v>991.21999479999067</v>
      </c>
      <c r="R27" s="3">
        <f t="shared" si="8"/>
        <v>0</v>
      </c>
      <c r="S27" s="3">
        <f t="shared" si="8"/>
        <v>0</v>
      </c>
      <c r="T27" s="3">
        <f t="shared" si="8"/>
        <v>0</v>
      </c>
      <c r="U27" s="3"/>
      <c r="V27" s="4"/>
      <c r="W27" s="3">
        <f t="shared" si="9"/>
        <v>37850.22425544</v>
      </c>
      <c r="X27" s="3">
        <f t="shared" si="9"/>
        <v>12850.22425544</v>
      </c>
      <c r="Y27" s="3">
        <f t="shared" si="9"/>
        <v>0</v>
      </c>
      <c r="Z27" s="3">
        <f t="shared" si="9"/>
        <v>0</v>
      </c>
      <c r="AA27" s="3">
        <f t="shared" si="9"/>
        <v>0</v>
      </c>
      <c r="AB27" s="3"/>
      <c r="AC27" s="3"/>
      <c r="AD27" s="3">
        <f t="shared" si="10"/>
        <v>89314.778030000045</v>
      </c>
      <c r="AE27" s="3">
        <f t="shared" si="10"/>
        <v>64314.778030000045</v>
      </c>
      <c r="AF27" s="3">
        <f t="shared" si="10"/>
        <v>14314.778030000045</v>
      </c>
      <c r="AG27" s="3">
        <f t="shared" si="10"/>
        <v>0</v>
      </c>
      <c r="AH27" s="3">
        <f t="shared" si="10"/>
        <v>0</v>
      </c>
      <c r="AI27" s="3"/>
      <c r="AJ27" s="3"/>
      <c r="AK27" s="3">
        <f t="shared" si="11"/>
        <v>38347.330000000016</v>
      </c>
      <c r="AL27" s="3">
        <f t="shared" si="11"/>
        <v>13347.330000000016</v>
      </c>
      <c r="AM27" s="3">
        <f t="shared" si="11"/>
        <v>0</v>
      </c>
      <c r="AN27" s="3">
        <f t="shared" si="11"/>
        <v>0</v>
      </c>
      <c r="AO27" s="3">
        <f t="shared" si="11"/>
        <v>0</v>
      </c>
    </row>
    <row r="28" spans="2:41" ht="14.5" customHeight="1" x14ac:dyDescent="0.35">
      <c r="B28" s="16" t="s">
        <v>50</v>
      </c>
      <c r="C28" s="74">
        <v>188748</v>
      </c>
      <c r="D28" s="74">
        <v>208446</v>
      </c>
      <c r="E28" s="74">
        <v>260062.99</v>
      </c>
      <c r="F28" s="76">
        <v>239102</v>
      </c>
      <c r="H28" s="80">
        <f t="shared" ref="H28:H39" si="12">C28*((1+$K$5)^4)</f>
        <v>247410.12529548001</v>
      </c>
      <c r="I28" s="80">
        <f t="shared" ref="I28:I39" si="13">D28*((1+$K$5)^3)</f>
        <v>255355.31317800001</v>
      </c>
      <c r="J28" s="74">
        <f t="shared" ref="J28:J39" si="14">E28*(1+$K$5)^2</f>
        <v>297746.11725100002</v>
      </c>
      <c r="K28" s="76">
        <f t="shared" ref="K28:K39" si="15">F28*(1+$K$5)^1</f>
        <v>255839.14</v>
      </c>
      <c r="P28" s="3">
        <f t="shared" si="8"/>
        <v>22410.125295480015</v>
      </c>
      <c r="Q28" s="3">
        <f t="shared" si="8"/>
        <v>0</v>
      </c>
      <c r="R28" s="3">
        <f t="shared" si="8"/>
        <v>0</v>
      </c>
      <c r="S28" s="3">
        <f t="shared" si="8"/>
        <v>0</v>
      </c>
      <c r="T28" s="3">
        <f t="shared" si="8"/>
        <v>0</v>
      </c>
      <c r="U28" s="3"/>
      <c r="W28" s="3">
        <f t="shared" si="9"/>
        <v>30355.313178000011</v>
      </c>
      <c r="X28" s="3">
        <f t="shared" si="9"/>
        <v>5355.3131780000112</v>
      </c>
      <c r="Y28" s="3">
        <f t="shared" si="9"/>
        <v>0</v>
      </c>
      <c r="Z28" s="3">
        <f t="shared" si="9"/>
        <v>0</v>
      </c>
      <c r="AA28" s="3">
        <f t="shared" si="9"/>
        <v>0</v>
      </c>
      <c r="AB28" s="3"/>
      <c r="AD28" s="3">
        <f t="shared" si="10"/>
        <v>72746.117251000018</v>
      </c>
      <c r="AE28" s="3">
        <f t="shared" si="10"/>
        <v>47746.117251000018</v>
      </c>
      <c r="AF28" s="3">
        <f t="shared" si="10"/>
        <v>0</v>
      </c>
      <c r="AG28" s="3">
        <f t="shared" si="10"/>
        <v>0</v>
      </c>
      <c r="AH28" s="3">
        <f t="shared" si="10"/>
        <v>0</v>
      </c>
      <c r="AI28" s="3"/>
      <c r="AJ28" s="3"/>
      <c r="AK28" s="3">
        <f t="shared" si="11"/>
        <v>30839.140000000014</v>
      </c>
      <c r="AL28" s="3">
        <f t="shared" si="11"/>
        <v>5839.140000000014</v>
      </c>
      <c r="AM28" s="3">
        <f t="shared" si="11"/>
        <v>0</v>
      </c>
      <c r="AN28" s="3">
        <f t="shared" si="11"/>
        <v>0</v>
      </c>
      <c r="AO28" s="3">
        <f t="shared" si="11"/>
        <v>0</v>
      </c>
    </row>
    <row r="29" spans="2:41" ht="14.5" customHeight="1" x14ac:dyDescent="0.35">
      <c r="B29" s="16" t="s">
        <v>51</v>
      </c>
      <c r="C29" s="74">
        <v>184893</v>
      </c>
      <c r="D29" s="74">
        <v>206263</v>
      </c>
      <c r="E29" s="74">
        <v>257842.52</v>
      </c>
      <c r="F29" s="76">
        <v>227478</v>
      </c>
      <c r="H29" s="80">
        <f t="shared" si="12"/>
        <v>242357.00667693</v>
      </c>
      <c r="I29" s="80">
        <f t="shared" si="13"/>
        <v>252681.04430900002</v>
      </c>
      <c r="J29" s="74">
        <f t="shared" si="14"/>
        <v>295203.90114799998</v>
      </c>
      <c r="K29" s="76">
        <f t="shared" si="15"/>
        <v>243401.46000000002</v>
      </c>
      <c r="P29" s="3">
        <f t="shared" si="8"/>
        <v>17357.006676930003</v>
      </c>
      <c r="Q29" s="3">
        <f t="shared" si="8"/>
        <v>0</v>
      </c>
      <c r="R29" s="3">
        <f t="shared" si="8"/>
        <v>0</v>
      </c>
      <c r="S29" s="3">
        <f t="shared" si="8"/>
        <v>0</v>
      </c>
      <c r="T29" s="3">
        <f t="shared" si="8"/>
        <v>0</v>
      </c>
      <c r="U29" s="3"/>
      <c r="W29" s="3">
        <f t="shared" si="9"/>
        <v>27681.044309000019</v>
      </c>
      <c r="X29" s="3">
        <f t="shared" si="9"/>
        <v>2681.044309000019</v>
      </c>
      <c r="Y29" s="3">
        <f t="shared" si="9"/>
        <v>0</v>
      </c>
      <c r="Z29" s="3">
        <f t="shared" si="9"/>
        <v>0</v>
      </c>
      <c r="AA29" s="3">
        <f t="shared" si="9"/>
        <v>0</v>
      </c>
      <c r="AB29" s="3"/>
      <c r="AD29" s="3">
        <f t="shared" si="10"/>
        <v>70203.901147999975</v>
      </c>
      <c r="AE29" s="3">
        <f t="shared" si="10"/>
        <v>45203.901147999975</v>
      </c>
      <c r="AF29" s="3">
        <f t="shared" si="10"/>
        <v>0</v>
      </c>
      <c r="AG29" s="3">
        <f t="shared" si="10"/>
        <v>0</v>
      </c>
      <c r="AH29" s="3">
        <f t="shared" si="10"/>
        <v>0</v>
      </c>
      <c r="AI29" s="3"/>
      <c r="AJ29" s="3"/>
      <c r="AK29" s="3">
        <f t="shared" si="11"/>
        <v>18401.460000000021</v>
      </c>
      <c r="AL29" s="3">
        <f t="shared" si="11"/>
        <v>0</v>
      </c>
      <c r="AM29" s="3">
        <f t="shared" si="11"/>
        <v>0</v>
      </c>
      <c r="AN29" s="3">
        <f t="shared" si="11"/>
        <v>0</v>
      </c>
      <c r="AO29" s="3">
        <f t="shared" si="11"/>
        <v>0</v>
      </c>
    </row>
    <row r="30" spans="2:41" ht="14.5" customHeight="1" x14ac:dyDescent="0.35">
      <c r="B30" s="16" t="s">
        <v>52</v>
      </c>
      <c r="C30" s="74">
        <v>170916.62</v>
      </c>
      <c r="D30" s="74">
        <v>199807</v>
      </c>
      <c r="E30" s="74">
        <v>246381.26</v>
      </c>
      <c r="F30" s="76">
        <v>227033</v>
      </c>
      <c r="H30" s="80">
        <f t="shared" si="12"/>
        <v>224036.82353868621</v>
      </c>
      <c r="I30" s="80">
        <f t="shared" si="13"/>
        <v>244772.16670100001</v>
      </c>
      <c r="J30" s="74">
        <f t="shared" si="14"/>
        <v>282081.90457400004</v>
      </c>
      <c r="K30" s="76">
        <f t="shared" si="15"/>
        <v>242925.31000000003</v>
      </c>
      <c r="P30" s="3">
        <f t="shared" si="8"/>
        <v>0</v>
      </c>
      <c r="Q30" s="3">
        <f t="shared" si="8"/>
        <v>0</v>
      </c>
      <c r="R30" s="3">
        <f t="shared" si="8"/>
        <v>0</v>
      </c>
      <c r="S30" s="3">
        <f t="shared" si="8"/>
        <v>0</v>
      </c>
      <c r="T30" s="3">
        <f t="shared" si="8"/>
        <v>0</v>
      </c>
      <c r="U30" s="3"/>
      <c r="W30" s="3">
        <f t="shared" si="9"/>
        <v>19772.166701000009</v>
      </c>
      <c r="X30" s="3">
        <f t="shared" si="9"/>
        <v>0</v>
      </c>
      <c r="Y30" s="3">
        <f t="shared" si="9"/>
        <v>0</v>
      </c>
      <c r="Z30" s="3">
        <f t="shared" si="9"/>
        <v>0</v>
      </c>
      <c r="AA30" s="3">
        <f t="shared" si="9"/>
        <v>0</v>
      </c>
      <c r="AB30" s="3"/>
      <c r="AD30" s="3">
        <f t="shared" si="10"/>
        <v>57081.904574000044</v>
      </c>
      <c r="AE30" s="3">
        <f t="shared" si="10"/>
        <v>32081.904574000044</v>
      </c>
      <c r="AF30" s="3">
        <f t="shared" si="10"/>
        <v>0</v>
      </c>
      <c r="AG30" s="3">
        <f t="shared" si="10"/>
        <v>0</v>
      </c>
      <c r="AH30" s="3">
        <f t="shared" si="10"/>
        <v>0</v>
      </c>
      <c r="AI30" s="3"/>
      <c r="AJ30" s="3"/>
      <c r="AK30" s="3">
        <f t="shared" si="11"/>
        <v>17925.310000000027</v>
      </c>
      <c r="AL30" s="3">
        <f t="shared" si="11"/>
        <v>0</v>
      </c>
      <c r="AM30" s="3">
        <f t="shared" si="11"/>
        <v>0</v>
      </c>
      <c r="AN30" s="3">
        <f t="shared" si="11"/>
        <v>0</v>
      </c>
      <c r="AO30" s="3">
        <f t="shared" si="11"/>
        <v>0</v>
      </c>
    </row>
    <row r="31" spans="2:41" ht="14.5" customHeight="1" x14ac:dyDescent="0.35">
      <c r="B31" s="16" t="s">
        <v>53</v>
      </c>
      <c r="C31" s="74">
        <v>169238.29</v>
      </c>
      <c r="D31" s="74">
        <v>190059</v>
      </c>
      <c r="E31" s="74">
        <v>233052.69</v>
      </c>
      <c r="F31" s="76">
        <v>223277</v>
      </c>
      <c r="H31" s="80">
        <f t="shared" si="12"/>
        <v>221836.8752712229</v>
      </c>
      <c r="I31" s="80">
        <f t="shared" si="13"/>
        <v>232830.44753700003</v>
      </c>
      <c r="J31" s="74">
        <f t="shared" si="14"/>
        <v>266822.02478099999</v>
      </c>
      <c r="K31" s="76">
        <f t="shared" si="15"/>
        <v>238906.39</v>
      </c>
      <c r="P31" s="3">
        <f t="shared" si="8"/>
        <v>0</v>
      </c>
      <c r="Q31" s="3">
        <f t="shared" si="8"/>
        <v>0</v>
      </c>
      <c r="R31" s="3">
        <f t="shared" si="8"/>
        <v>0</v>
      </c>
      <c r="S31" s="3">
        <f t="shared" si="8"/>
        <v>0</v>
      </c>
      <c r="T31" s="3">
        <f t="shared" si="8"/>
        <v>0</v>
      </c>
      <c r="U31" s="3"/>
      <c r="W31" s="3">
        <f t="shared" si="9"/>
        <v>7830.4475370000291</v>
      </c>
      <c r="X31" s="3">
        <f t="shared" si="9"/>
        <v>0</v>
      </c>
      <c r="Y31" s="3">
        <f t="shared" si="9"/>
        <v>0</v>
      </c>
      <c r="Z31" s="3">
        <f t="shared" si="9"/>
        <v>0</v>
      </c>
      <c r="AA31" s="3">
        <f t="shared" si="9"/>
        <v>0</v>
      </c>
      <c r="AB31" s="3"/>
      <c r="AD31" s="3">
        <f t="shared" si="10"/>
        <v>41822.024780999986</v>
      </c>
      <c r="AE31" s="3">
        <f t="shared" si="10"/>
        <v>16822.024780999986</v>
      </c>
      <c r="AF31" s="3">
        <f t="shared" si="10"/>
        <v>0</v>
      </c>
      <c r="AG31" s="3">
        <f t="shared" si="10"/>
        <v>0</v>
      </c>
      <c r="AH31" s="3">
        <f t="shared" si="10"/>
        <v>0</v>
      </c>
      <c r="AI31" s="3"/>
      <c r="AJ31" s="3"/>
      <c r="AK31" s="3">
        <f t="shared" si="11"/>
        <v>13906.390000000014</v>
      </c>
      <c r="AL31" s="3">
        <f t="shared" si="11"/>
        <v>0</v>
      </c>
      <c r="AM31" s="3">
        <f t="shared" si="11"/>
        <v>0</v>
      </c>
      <c r="AN31" s="3">
        <f t="shared" si="11"/>
        <v>0</v>
      </c>
      <c r="AO31" s="3">
        <f t="shared" si="11"/>
        <v>0</v>
      </c>
    </row>
    <row r="32" spans="2:41" ht="14.5" customHeight="1" x14ac:dyDescent="0.35">
      <c r="B32" s="17" t="s">
        <v>54</v>
      </c>
      <c r="C32" s="77">
        <v>168820.25</v>
      </c>
      <c r="D32" s="77">
        <v>185378</v>
      </c>
      <c r="E32" s="77">
        <v>225241.34</v>
      </c>
      <c r="F32" s="78">
        <v>219875</v>
      </c>
      <c r="H32" s="81">
        <f t="shared" si="12"/>
        <v>221288.91010720251</v>
      </c>
      <c r="I32" s="81">
        <f t="shared" si="13"/>
        <v>227096.02125400002</v>
      </c>
      <c r="J32" s="77">
        <f t="shared" si="14"/>
        <v>257878.81016600001</v>
      </c>
      <c r="K32" s="78">
        <f t="shared" si="15"/>
        <v>235266.25</v>
      </c>
      <c r="O32" s="3"/>
      <c r="P32" s="3">
        <f t="shared" si="8"/>
        <v>0</v>
      </c>
      <c r="Q32" s="3">
        <f t="shared" si="8"/>
        <v>0</v>
      </c>
      <c r="R32" s="3">
        <f t="shared" si="8"/>
        <v>0</v>
      </c>
      <c r="S32" s="3">
        <f t="shared" si="8"/>
        <v>0</v>
      </c>
      <c r="T32" s="3">
        <f t="shared" si="8"/>
        <v>0</v>
      </c>
      <c r="U32" s="3"/>
      <c r="V32" s="4"/>
      <c r="W32" s="3">
        <f t="shared" si="9"/>
        <v>2096.0212540000211</v>
      </c>
      <c r="X32" s="3">
        <f t="shared" si="9"/>
        <v>0</v>
      </c>
      <c r="Y32" s="3">
        <f t="shared" si="9"/>
        <v>0</v>
      </c>
      <c r="Z32" s="3">
        <f t="shared" si="9"/>
        <v>0</v>
      </c>
      <c r="AA32" s="3">
        <f t="shared" si="9"/>
        <v>0</v>
      </c>
      <c r="AB32" s="3"/>
      <c r="AC32" s="3"/>
      <c r="AD32" s="3">
        <f t="shared" si="10"/>
        <v>32878.81016600001</v>
      </c>
      <c r="AE32" s="3">
        <f t="shared" si="10"/>
        <v>7878.8101660000102</v>
      </c>
      <c r="AF32" s="3">
        <f t="shared" si="10"/>
        <v>0</v>
      </c>
      <c r="AG32" s="3">
        <f t="shared" si="10"/>
        <v>0</v>
      </c>
      <c r="AH32" s="3">
        <f t="shared" si="10"/>
        <v>0</v>
      </c>
      <c r="AI32" s="3"/>
      <c r="AJ32" s="3"/>
      <c r="AK32" s="3">
        <f t="shared" si="11"/>
        <v>10266.25</v>
      </c>
      <c r="AL32" s="3">
        <f t="shared" si="11"/>
        <v>0</v>
      </c>
      <c r="AM32" s="3">
        <f t="shared" si="11"/>
        <v>0</v>
      </c>
      <c r="AN32" s="3">
        <f t="shared" si="11"/>
        <v>0</v>
      </c>
      <c r="AO32" s="3">
        <f t="shared" si="11"/>
        <v>0</v>
      </c>
    </row>
    <row r="33" spans="2:41" ht="14.5" hidden="1" customHeight="1" x14ac:dyDescent="0.35">
      <c r="B33" s="16" t="s">
        <v>58</v>
      </c>
      <c r="C33" s="74"/>
      <c r="D33" s="74">
        <v>172551.51</v>
      </c>
      <c r="E33" s="74">
        <v>224405</v>
      </c>
      <c r="F33" s="76">
        <v>204153</v>
      </c>
      <c r="H33" s="80">
        <f t="shared" ref="H33:H38" si="16">C33*((1+$K$5)^4)</f>
        <v>0</v>
      </c>
      <c r="I33" s="80">
        <f t="shared" ref="I33:I38" si="17">D33*((1+$K$5)^3)</f>
        <v>211383.01946493002</v>
      </c>
      <c r="J33" s="74">
        <f t="shared" ref="J33:J38" si="18">E33*(1+$K$5)^2</f>
        <v>256921.28450000001</v>
      </c>
      <c r="K33" s="76">
        <f t="shared" ref="K33:K38" si="19">F33*(1+$K$5)^1</f>
        <v>218443.71000000002</v>
      </c>
      <c r="O33" s="3"/>
      <c r="P33" s="3">
        <f t="shared" si="8"/>
        <v>0</v>
      </c>
      <c r="Q33" s="3">
        <f t="shared" si="8"/>
        <v>0</v>
      </c>
      <c r="R33" s="3">
        <f t="shared" si="8"/>
        <v>0</v>
      </c>
      <c r="S33" s="3">
        <f t="shared" si="8"/>
        <v>0</v>
      </c>
      <c r="T33" s="3">
        <f t="shared" si="8"/>
        <v>0</v>
      </c>
      <c r="U33" s="3"/>
      <c r="V33" s="4"/>
      <c r="W33" s="3">
        <f t="shared" si="9"/>
        <v>0</v>
      </c>
      <c r="X33" s="3">
        <f t="shared" si="9"/>
        <v>0</v>
      </c>
      <c r="Y33" s="3">
        <f t="shared" si="9"/>
        <v>0</v>
      </c>
      <c r="Z33" s="3">
        <f t="shared" si="9"/>
        <v>0</v>
      </c>
      <c r="AA33" s="3">
        <f t="shared" si="9"/>
        <v>0</v>
      </c>
      <c r="AB33" s="3"/>
      <c r="AC33" s="3"/>
      <c r="AD33" s="3">
        <f t="shared" si="10"/>
        <v>31921.284500000009</v>
      </c>
      <c r="AE33" s="3">
        <f t="shared" si="10"/>
        <v>6921.2845000000088</v>
      </c>
      <c r="AF33" s="3">
        <f t="shared" si="10"/>
        <v>0</v>
      </c>
      <c r="AG33" s="3">
        <f t="shared" si="10"/>
        <v>0</v>
      </c>
      <c r="AH33" s="3">
        <f t="shared" si="10"/>
        <v>0</v>
      </c>
      <c r="AI33" s="3"/>
      <c r="AJ33" s="3"/>
      <c r="AK33" s="3">
        <f t="shared" si="11"/>
        <v>0</v>
      </c>
      <c r="AL33" s="3">
        <f t="shared" si="11"/>
        <v>0</v>
      </c>
      <c r="AM33" s="3">
        <f t="shared" si="11"/>
        <v>0</v>
      </c>
      <c r="AN33" s="3">
        <f t="shared" si="11"/>
        <v>0</v>
      </c>
      <c r="AO33" s="3">
        <f t="shared" si="11"/>
        <v>0</v>
      </c>
    </row>
    <row r="34" spans="2:41" ht="14.5" hidden="1" customHeight="1" x14ac:dyDescent="0.35">
      <c r="B34" s="16" t="s">
        <v>59</v>
      </c>
      <c r="C34" s="74"/>
      <c r="D34" s="74"/>
      <c r="E34" s="74">
        <v>223570</v>
      </c>
      <c r="F34" s="76"/>
      <c r="H34" s="80">
        <f t="shared" si="16"/>
        <v>0</v>
      </c>
      <c r="I34" s="80">
        <f t="shared" si="17"/>
        <v>0</v>
      </c>
      <c r="J34" s="74">
        <f t="shared" si="18"/>
        <v>255965.29300000001</v>
      </c>
      <c r="K34" s="76">
        <f t="shared" si="19"/>
        <v>0</v>
      </c>
      <c r="P34" s="3">
        <f t="shared" si="8"/>
        <v>0</v>
      </c>
      <c r="Q34" s="3">
        <f t="shared" si="8"/>
        <v>0</v>
      </c>
      <c r="R34" s="3">
        <f t="shared" si="8"/>
        <v>0</v>
      </c>
      <c r="S34" s="3">
        <f t="shared" si="8"/>
        <v>0</v>
      </c>
      <c r="T34" s="3">
        <f t="shared" si="8"/>
        <v>0</v>
      </c>
      <c r="U34" s="3"/>
      <c r="W34" s="3">
        <f t="shared" si="9"/>
        <v>0</v>
      </c>
      <c r="X34" s="3">
        <f t="shared" si="9"/>
        <v>0</v>
      </c>
      <c r="Y34" s="3">
        <f t="shared" si="9"/>
        <v>0</v>
      </c>
      <c r="Z34" s="3">
        <f t="shared" si="9"/>
        <v>0</v>
      </c>
      <c r="AA34" s="3">
        <f t="shared" si="9"/>
        <v>0</v>
      </c>
      <c r="AB34" s="3"/>
      <c r="AD34" s="3">
        <f t="shared" si="10"/>
        <v>30965.293000000005</v>
      </c>
      <c r="AE34" s="3">
        <f t="shared" si="10"/>
        <v>5965.2930000000051</v>
      </c>
      <c r="AF34" s="3">
        <f t="shared" si="10"/>
        <v>0</v>
      </c>
      <c r="AG34" s="3">
        <f t="shared" si="10"/>
        <v>0</v>
      </c>
      <c r="AH34" s="3">
        <f t="shared" si="10"/>
        <v>0</v>
      </c>
      <c r="AI34" s="3"/>
      <c r="AJ34" s="3"/>
      <c r="AK34" s="3">
        <f t="shared" si="11"/>
        <v>0</v>
      </c>
      <c r="AL34" s="3">
        <f t="shared" si="11"/>
        <v>0</v>
      </c>
      <c r="AM34" s="3">
        <f t="shared" si="11"/>
        <v>0</v>
      </c>
      <c r="AN34" s="3">
        <f t="shared" si="11"/>
        <v>0</v>
      </c>
      <c r="AO34" s="3">
        <f t="shared" si="11"/>
        <v>0</v>
      </c>
    </row>
    <row r="35" spans="2:41" ht="14.5" hidden="1" customHeight="1" x14ac:dyDescent="0.35">
      <c r="B35" s="16" t="s">
        <v>60</v>
      </c>
      <c r="C35" s="74"/>
      <c r="D35" s="74"/>
      <c r="E35" s="74">
        <v>222364</v>
      </c>
      <c r="F35" s="76"/>
      <c r="H35" s="80">
        <f t="shared" si="16"/>
        <v>0</v>
      </c>
      <c r="I35" s="80">
        <f t="shared" si="17"/>
        <v>0</v>
      </c>
      <c r="J35" s="74">
        <f t="shared" si="18"/>
        <v>254584.5436</v>
      </c>
      <c r="K35" s="76">
        <f t="shared" si="19"/>
        <v>0</v>
      </c>
      <c r="P35" s="3">
        <f t="shared" si="8"/>
        <v>0</v>
      </c>
      <c r="Q35" s="3">
        <f t="shared" si="8"/>
        <v>0</v>
      </c>
      <c r="R35" s="3">
        <f t="shared" si="8"/>
        <v>0</v>
      </c>
      <c r="S35" s="3">
        <f t="shared" si="8"/>
        <v>0</v>
      </c>
      <c r="T35" s="3">
        <f t="shared" si="8"/>
        <v>0</v>
      </c>
      <c r="U35" s="3"/>
      <c r="W35" s="3">
        <f t="shared" si="9"/>
        <v>0</v>
      </c>
      <c r="X35" s="3">
        <f t="shared" si="9"/>
        <v>0</v>
      </c>
      <c r="Y35" s="3">
        <f t="shared" si="9"/>
        <v>0</v>
      </c>
      <c r="Z35" s="3">
        <f t="shared" si="9"/>
        <v>0</v>
      </c>
      <c r="AA35" s="3">
        <f t="shared" si="9"/>
        <v>0</v>
      </c>
      <c r="AB35" s="3"/>
      <c r="AD35" s="3">
        <f t="shared" si="10"/>
        <v>29584.543600000005</v>
      </c>
      <c r="AE35" s="3">
        <f t="shared" si="10"/>
        <v>4584.5436000000045</v>
      </c>
      <c r="AF35" s="3">
        <f t="shared" si="10"/>
        <v>0</v>
      </c>
      <c r="AG35" s="3">
        <f t="shared" si="10"/>
        <v>0</v>
      </c>
      <c r="AH35" s="3">
        <f t="shared" si="10"/>
        <v>0</v>
      </c>
      <c r="AI35" s="3"/>
      <c r="AJ35" s="3"/>
      <c r="AK35" s="3">
        <f t="shared" si="11"/>
        <v>0</v>
      </c>
      <c r="AL35" s="3">
        <f t="shared" si="11"/>
        <v>0</v>
      </c>
      <c r="AM35" s="3">
        <f t="shared" si="11"/>
        <v>0</v>
      </c>
      <c r="AN35" s="3">
        <f t="shared" si="11"/>
        <v>0</v>
      </c>
      <c r="AO35" s="3">
        <f t="shared" si="11"/>
        <v>0</v>
      </c>
    </row>
    <row r="36" spans="2:41" ht="14.5" hidden="1" customHeight="1" x14ac:dyDescent="0.35">
      <c r="B36" s="16" t="s">
        <v>61</v>
      </c>
      <c r="C36" s="74"/>
      <c r="D36" s="74"/>
      <c r="E36" s="74">
        <v>221048</v>
      </c>
      <c r="F36" s="76"/>
      <c r="H36" s="80">
        <f t="shared" si="16"/>
        <v>0</v>
      </c>
      <c r="I36" s="80">
        <f t="shared" si="17"/>
        <v>0</v>
      </c>
      <c r="J36" s="74">
        <f t="shared" si="18"/>
        <v>253077.85520000002</v>
      </c>
      <c r="K36" s="76">
        <f t="shared" si="19"/>
        <v>0</v>
      </c>
      <c r="P36" s="3">
        <f t="shared" si="8"/>
        <v>0</v>
      </c>
      <c r="Q36" s="3">
        <f t="shared" si="8"/>
        <v>0</v>
      </c>
      <c r="R36" s="3">
        <f t="shared" si="8"/>
        <v>0</v>
      </c>
      <c r="S36" s="3">
        <f t="shared" si="8"/>
        <v>0</v>
      </c>
      <c r="T36" s="3">
        <f t="shared" si="8"/>
        <v>0</v>
      </c>
      <c r="U36" s="3"/>
      <c r="W36" s="3">
        <f t="shared" si="9"/>
        <v>0</v>
      </c>
      <c r="X36" s="3">
        <f t="shared" si="9"/>
        <v>0</v>
      </c>
      <c r="Y36" s="3">
        <f t="shared" si="9"/>
        <v>0</v>
      </c>
      <c r="Z36" s="3">
        <f t="shared" si="9"/>
        <v>0</v>
      </c>
      <c r="AA36" s="3">
        <f t="shared" si="9"/>
        <v>0</v>
      </c>
      <c r="AB36" s="3"/>
      <c r="AD36" s="3">
        <f t="shared" si="10"/>
        <v>28077.85520000002</v>
      </c>
      <c r="AE36" s="3">
        <f t="shared" si="10"/>
        <v>3077.85520000002</v>
      </c>
      <c r="AF36" s="3">
        <f t="shared" si="10"/>
        <v>0</v>
      </c>
      <c r="AG36" s="3">
        <f t="shared" si="10"/>
        <v>0</v>
      </c>
      <c r="AH36" s="3">
        <f t="shared" si="10"/>
        <v>0</v>
      </c>
      <c r="AI36" s="3"/>
      <c r="AJ36" s="3"/>
      <c r="AK36" s="3">
        <f t="shared" si="11"/>
        <v>0</v>
      </c>
      <c r="AL36" s="3">
        <f t="shared" si="11"/>
        <v>0</v>
      </c>
      <c r="AM36" s="3">
        <f t="shared" si="11"/>
        <v>0</v>
      </c>
      <c r="AN36" s="3">
        <f t="shared" si="11"/>
        <v>0</v>
      </c>
      <c r="AO36" s="3">
        <f t="shared" si="11"/>
        <v>0</v>
      </c>
    </row>
    <row r="37" spans="2:41" ht="14.5" hidden="1" customHeight="1" x14ac:dyDescent="0.35">
      <c r="B37" s="16" t="s">
        <v>62</v>
      </c>
      <c r="C37" s="74"/>
      <c r="D37" s="74"/>
      <c r="E37" s="74">
        <v>217523</v>
      </c>
      <c r="F37" s="76"/>
      <c r="H37" s="80">
        <f t="shared" si="16"/>
        <v>0</v>
      </c>
      <c r="I37" s="80">
        <f t="shared" si="17"/>
        <v>0</v>
      </c>
      <c r="J37" s="74">
        <f t="shared" si="18"/>
        <v>249042.0827</v>
      </c>
      <c r="K37" s="76">
        <f t="shared" si="19"/>
        <v>0</v>
      </c>
      <c r="P37" s="3">
        <f t="shared" si="8"/>
        <v>0</v>
      </c>
      <c r="Q37" s="3">
        <f t="shared" si="8"/>
        <v>0</v>
      </c>
      <c r="R37" s="3">
        <f t="shared" si="8"/>
        <v>0</v>
      </c>
      <c r="S37" s="3">
        <f t="shared" si="8"/>
        <v>0</v>
      </c>
      <c r="T37" s="3">
        <f t="shared" si="8"/>
        <v>0</v>
      </c>
      <c r="U37" s="3"/>
      <c r="W37" s="3">
        <f t="shared" si="9"/>
        <v>0</v>
      </c>
      <c r="X37" s="3">
        <f t="shared" si="9"/>
        <v>0</v>
      </c>
      <c r="Y37" s="3">
        <f t="shared" si="9"/>
        <v>0</v>
      </c>
      <c r="Z37" s="3">
        <f t="shared" si="9"/>
        <v>0</v>
      </c>
      <c r="AA37" s="3">
        <f t="shared" si="9"/>
        <v>0</v>
      </c>
      <c r="AB37" s="3"/>
      <c r="AD37" s="3">
        <f t="shared" si="10"/>
        <v>24042.082699999999</v>
      </c>
      <c r="AE37" s="3">
        <f t="shared" si="10"/>
        <v>0</v>
      </c>
      <c r="AF37" s="3">
        <f t="shared" si="10"/>
        <v>0</v>
      </c>
      <c r="AG37" s="3">
        <f t="shared" si="10"/>
        <v>0</v>
      </c>
      <c r="AH37" s="3">
        <f t="shared" si="10"/>
        <v>0</v>
      </c>
      <c r="AI37" s="3"/>
      <c r="AJ37" s="3"/>
      <c r="AK37" s="3">
        <f t="shared" si="11"/>
        <v>0</v>
      </c>
      <c r="AL37" s="3">
        <f t="shared" si="11"/>
        <v>0</v>
      </c>
      <c r="AM37" s="3">
        <f t="shared" si="11"/>
        <v>0</v>
      </c>
      <c r="AN37" s="3">
        <f t="shared" si="11"/>
        <v>0</v>
      </c>
      <c r="AO37" s="3">
        <f t="shared" si="11"/>
        <v>0</v>
      </c>
    </row>
    <row r="38" spans="2:41" ht="14.5" hidden="1" customHeight="1" x14ac:dyDescent="0.35">
      <c r="B38" s="16" t="s">
        <v>63</v>
      </c>
      <c r="C38" s="77"/>
      <c r="D38" s="77"/>
      <c r="E38" s="77">
        <v>214201</v>
      </c>
      <c r="F38" s="78"/>
      <c r="H38" s="81">
        <f t="shared" si="16"/>
        <v>0</v>
      </c>
      <c r="I38" s="81">
        <f t="shared" si="17"/>
        <v>0</v>
      </c>
      <c r="J38" s="77">
        <f t="shared" si="18"/>
        <v>245238.7249</v>
      </c>
      <c r="K38" s="78">
        <f t="shared" si="19"/>
        <v>0</v>
      </c>
      <c r="O38" s="3"/>
      <c r="P38" s="3">
        <f t="shared" si="8"/>
        <v>0</v>
      </c>
      <c r="Q38" s="3">
        <f t="shared" si="8"/>
        <v>0</v>
      </c>
      <c r="R38" s="3">
        <f t="shared" si="8"/>
        <v>0</v>
      </c>
      <c r="S38" s="3">
        <f t="shared" si="8"/>
        <v>0</v>
      </c>
      <c r="T38" s="3">
        <f t="shared" si="8"/>
        <v>0</v>
      </c>
      <c r="U38" s="3"/>
      <c r="V38" s="4"/>
      <c r="W38" s="3">
        <f t="shared" si="9"/>
        <v>0</v>
      </c>
      <c r="X38" s="3">
        <f t="shared" si="9"/>
        <v>0</v>
      </c>
      <c r="Y38" s="3">
        <f t="shared" si="9"/>
        <v>0</v>
      </c>
      <c r="Z38" s="3">
        <f t="shared" si="9"/>
        <v>0</v>
      </c>
      <c r="AA38" s="3">
        <f t="shared" si="9"/>
        <v>0</v>
      </c>
      <c r="AB38" s="3"/>
      <c r="AC38" s="3"/>
      <c r="AD38" s="3">
        <f t="shared" si="10"/>
        <v>20238.724900000001</v>
      </c>
      <c r="AE38" s="3">
        <f t="shared" si="10"/>
        <v>0</v>
      </c>
      <c r="AF38" s="3">
        <f t="shared" si="10"/>
        <v>0</v>
      </c>
      <c r="AG38" s="3">
        <f t="shared" si="10"/>
        <v>0</v>
      </c>
      <c r="AH38" s="3">
        <f t="shared" si="10"/>
        <v>0</v>
      </c>
      <c r="AI38" s="3"/>
      <c r="AJ38" s="3"/>
      <c r="AK38" s="3">
        <f t="shared" si="11"/>
        <v>0</v>
      </c>
      <c r="AL38" s="3">
        <f t="shared" si="11"/>
        <v>0</v>
      </c>
      <c r="AM38" s="3">
        <f t="shared" si="11"/>
        <v>0</v>
      </c>
      <c r="AN38" s="3">
        <f t="shared" si="11"/>
        <v>0</v>
      </c>
      <c r="AO38" s="3">
        <f t="shared" si="11"/>
        <v>0</v>
      </c>
    </row>
    <row r="39" spans="2:41" ht="14.5" hidden="1" customHeight="1" x14ac:dyDescent="0.35">
      <c r="B39" s="16" t="s">
        <v>64</v>
      </c>
      <c r="C39" s="74"/>
      <c r="D39" s="74"/>
      <c r="E39" s="74">
        <v>204887</v>
      </c>
      <c r="F39" s="76"/>
      <c r="H39" s="80">
        <f t="shared" si="12"/>
        <v>0</v>
      </c>
      <c r="I39" s="80">
        <f t="shared" si="13"/>
        <v>0</v>
      </c>
      <c r="J39" s="74">
        <f t="shared" si="14"/>
        <v>234575.1263</v>
      </c>
      <c r="K39" s="76">
        <f t="shared" si="15"/>
        <v>0</v>
      </c>
      <c r="O39" s="3"/>
      <c r="P39" s="3">
        <f t="shared" si="8"/>
        <v>0</v>
      </c>
      <c r="Q39" s="3">
        <f t="shared" si="8"/>
        <v>0</v>
      </c>
      <c r="R39" s="3">
        <f t="shared" si="8"/>
        <v>0</v>
      </c>
      <c r="S39" s="3">
        <f t="shared" si="8"/>
        <v>0</v>
      </c>
      <c r="T39" s="3">
        <f t="shared" si="8"/>
        <v>0</v>
      </c>
      <c r="U39" s="3"/>
      <c r="V39" s="4"/>
      <c r="W39" s="3">
        <f t="shared" si="9"/>
        <v>0</v>
      </c>
      <c r="X39" s="3">
        <f t="shared" si="9"/>
        <v>0</v>
      </c>
      <c r="Y39" s="3">
        <f t="shared" si="9"/>
        <v>0</v>
      </c>
      <c r="Z39" s="3">
        <f t="shared" si="9"/>
        <v>0</v>
      </c>
      <c r="AA39" s="3">
        <f t="shared" si="9"/>
        <v>0</v>
      </c>
      <c r="AB39" s="3"/>
      <c r="AC39" s="3"/>
      <c r="AD39" s="3">
        <f t="shared" si="10"/>
        <v>9575.1263000000035</v>
      </c>
      <c r="AE39" s="3">
        <f t="shared" si="10"/>
        <v>0</v>
      </c>
      <c r="AF39" s="3">
        <f t="shared" si="10"/>
        <v>0</v>
      </c>
      <c r="AG39" s="3">
        <f t="shared" si="10"/>
        <v>0</v>
      </c>
      <c r="AH39" s="3">
        <f t="shared" si="10"/>
        <v>0</v>
      </c>
      <c r="AI39" s="3"/>
      <c r="AJ39" s="3"/>
      <c r="AK39" s="3">
        <f t="shared" si="11"/>
        <v>0</v>
      </c>
      <c r="AL39" s="3">
        <f t="shared" si="11"/>
        <v>0</v>
      </c>
      <c r="AM39" s="3">
        <f t="shared" si="11"/>
        <v>0</v>
      </c>
      <c r="AN39" s="3">
        <f t="shared" si="11"/>
        <v>0</v>
      </c>
      <c r="AO39" s="3">
        <f t="shared" si="11"/>
        <v>0</v>
      </c>
    </row>
    <row r="40" spans="2:41" ht="14.5" hidden="1" customHeight="1" x14ac:dyDescent="0.35">
      <c r="B40" s="16" t="s">
        <v>65</v>
      </c>
      <c r="C40" s="74"/>
      <c r="D40" s="74"/>
      <c r="E40" s="74">
        <v>202268</v>
      </c>
      <c r="F40" s="76"/>
      <c r="H40" s="80">
        <f t="shared" ref="H40:H44" si="20">C40*((1+$K$5)^4)</f>
        <v>0</v>
      </c>
      <c r="I40" s="80">
        <f t="shared" ref="I40:I44" si="21">D40*((1+$K$5)^3)</f>
        <v>0</v>
      </c>
      <c r="J40" s="74">
        <f t="shared" ref="J40:J44" si="22">E40*(1+$K$5)^2</f>
        <v>231576.63320000001</v>
      </c>
      <c r="K40" s="76">
        <f t="shared" ref="K40:K44" si="23">F40*(1+$K$5)^1</f>
        <v>0</v>
      </c>
      <c r="P40" s="3">
        <f t="shared" ref="P40:T44" si="24">IF($H40&gt;P$7,$H40-P$7,0)</f>
        <v>0</v>
      </c>
      <c r="Q40" s="3">
        <f t="shared" si="24"/>
        <v>0</v>
      </c>
      <c r="R40" s="3">
        <f t="shared" si="24"/>
        <v>0</v>
      </c>
      <c r="S40" s="3">
        <f t="shared" si="24"/>
        <v>0</v>
      </c>
      <c r="T40" s="3">
        <f t="shared" si="24"/>
        <v>0</v>
      </c>
      <c r="U40" s="3"/>
      <c r="W40" s="3">
        <f t="shared" ref="W40:AA44" si="25">IF($I40&gt;W$7,$I40-W$7,0)</f>
        <v>0</v>
      </c>
      <c r="X40" s="3">
        <f t="shared" si="25"/>
        <v>0</v>
      </c>
      <c r="Y40" s="3">
        <f t="shared" si="25"/>
        <v>0</v>
      </c>
      <c r="Z40" s="3">
        <f t="shared" si="25"/>
        <v>0</v>
      </c>
      <c r="AA40" s="3">
        <f t="shared" si="25"/>
        <v>0</v>
      </c>
      <c r="AB40" s="3"/>
      <c r="AD40" s="3">
        <f t="shared" ref="AD40:AH44" si="26">IF($J40&gt;AD$7,$J40-AD$7,0)</f>
        <v>6576.6332000000111</v>
      </c>
      <c r="AE40" s="3">
        <f t="shared" si="26"/>
        <v>0</v>
      </c>
      <c r="AF40" s="3">
        <f t="shared" si="26"/>
        <v>0</v>
      </c>
      <c r="AG40" s="3">
        <f t="shared" si="26"/>
        <v>0</v>
      </c>
      <c r="AH40" s="3">
        <f t="shared" si="26"/>
        <v>0</v>
      </c>
      <c r="AI40" s="3"/>
      <c r="AJ40" s="3"/>
      <c r="AK40" s="3">
        <f t="shared" ref="AK40:AO44" si="27">IF($K40&gt;AK$7,$K40-AK$7,0)</f>
        <v>0</v>
      </c>
      <c r="AL40" s="3">
        <f t="shared" si="27"/>
        <v>0</v>
      </c>
      <c r="AM40" s="3">
        <f t="shared" si="27"/>
        <v>0</v>
      </c>
      <c r="AN40" s="3">
        <f t="shared" si="27"/>
        <v>0</v>
      </c>
      <c r="AO40" s="3">
        <f t="shared" si="27"/>
        <v>0</v>
      </c>
    </row>
    <row r="41" spans="2:41" ht="14.5" hidden="1" customHeight="1" x14ac:dyDescent="0.35">
      <c r="B41" s="16" t="s">
        <v>66</v>
      </c>
      <c r="C41" s="74"/>
      <c r="D41" s="74"/>
      <c r="E41" s="74"/>
      <c r="F41" s="76"/>
      <c r="H41" s="80">
        <f t="shared" si="20"/>
        <v>0</v>
      </c>
      <c r="I41" s="80">
        <f t="shared" si="21"/>
        <v>0</v>
      </c>
      <c r="J41" s="74">
        <f t="shared" si="22"/>
        <v>0</v>
      </c>
      <c r="K41" s="76">
        <f t="shared" si="23"/>
        <v>0</v>
      </c>
      <c r="P41" s="3">
        <f t="shared" si="24"/>
        <v>0</v>
      </c>
      <c r="Q41" s="3">
        <f t="shared" si="24"/>
        <v>0</v>
      </c>
      <c r="R41" s="3">
        <f t="shared" si="24"/>
        <v>0</v>
      </c>
      <c r="S41" s="3">
        <f t="shared" si="24"/>
        <v>0</v>
      </c>
      <c r="T41" s="3">
        <f t="shared" si="24"/>
        <v>0</v>
      </c>
      <c r="U41" s="3"/>
      <c r="W41" s="3">
        <f t="shared" si="25"/>
        <v>0</v>
      </c>
      <c r="X41" s="3">
        <f t="shared" si="25"/>
        <v>0</v>
      </c>
      <c r="Y41" s="3">
        <f t="shared" si="25"/>
        <v>0</v>
      </c>
      <c r="Z41" s="3">
        <f t="shared" si="25"/>
        <v>0</v>
      </c>
      <c r="AA41" s="3">
        <f t="shared" si="25"/>
        <v>0</v>
      </c>
      <c r="AB41" s="3"/>
      <c r="AD41" s="3">
        <f t="shared" si="26"/>
        <v>0</v>
      </c>
      <c r="AE41" s="3">
        <f t="shared" si="26"/>
        <v>0</v>
      </c>
      <c r="AF41" s="3">
        <f t="shared" si="26"/>
        <v>0</v>
      </c>
      <c r="AG41" s="3">
        <f t="shared" si="26"/>
        <v>0</v>
      </c>
      <c r="AH41" s="3">
        <f t="shared" si="26"/>
        <v>0</v>
      </c>
      <c r="AI41" s="3"/>
      <c r="AJ41" s="3"/>
      <c r="AK41" s="3">
        <f t="shared" si="27"/>
        <v>0</v>
      </c>
      <c r="AL41" s="3">
        <f t="shared" si="27"/>
        <v>0</v>
      </c>
      <c r="AM41" s="3">
        <f t="shared" si="27"/>
        <v>0</v>
      </c>
      <c r="AN41" s="3">
        <f t="shared" si="27"/>
        <v>0</v>
      </c>
      <c r="AO41" s="3">
        <f t="shared" si="27"/>
        <v>0</v>
      </c>
    </row>
    <row r="42" spans="2:41" ht="14.5" hidden="1" customHeight="1" x14ac:dyDescent="0.35">
      <c r="B42" s="16" t="s">
        <v>67</v>
      </c>
      <c r="C42" s="74"/>
      <c r="D42" s="74"/>
      <c r="E42" s="74"/>
      <c r="F42" s="76"/>
      <c r="H42" s="80">
        <f t="shared" si="20"/>
        <v>0</v>
      </c>
      <c r="I42" s="80">
        <f t="shared" si="21"/>
        <v>0</v>
      </c>
      <c r="J42" s="74">
        <f>E42*(1+$K$5)^2</f>
        <v>0</v>
      </c>
      <c r="K42" s="76">
        <f t="shared" si="23"/>
        <v>0</v>
      </c>
      <c r="P42" s="3">
        <f t="shared" si="24"/>
        <v>0</v>
      </c>
      <c r="Q42" s="3">
        <f t="shared" si="24"/>
        <v>0</v>
      </c>
      <c r="R42" s="3">
        <f t="shared" si="24"/>
        <v>0</v>
      </c>
      <c r="S42" s="3">
        <f t="shared" si="24"/>
        <v>0</v>
      </c>
      <c r="T42" s="3">
        <f t="shared" si="24"/>
        <v>0</v>
      </c>
      <c r="U42" s="3"/>
      <c r="W42" s="3">
        <f t="shared" si="25"/>
        <v>0</v>
      </c>
      <c r="X42" s="3">
        <f t="shared" si="25"/>
        <v>0</v>
      </c>
      <c r="Y42" s="3">
        <f t="shared" si="25"/>
        <v>0</v>
      </c>
      <c r="Z42" s="3">
        <f t="shared" si="25"/>
        <v>0</v>
      </c>
      <c r="AA42" s="3">
        <f t="shared" si="25"/>
        <v>0</v>
      </c>
      <c r="AB42" s="3"/>
      <c r="AD42" s="3">
        <f t="shared" si="26"/>
        <v>0</v>
      </c>
      <c r="AE42" s="3">
        <f t="shared" si="26"/>
        <v>0</v>
      </c>
      <c r="AF42" s="3">
        <f t="shared" si="26"/>
        <v>0</v>
      </c>
      <c r="AG42" s="3">
        <f t="shared" si="26"/>
        <v>0</v>
      </c>
      <c r="AH42" s="3">
        <f t="shared" si="26"/>
        <v>0</v>
      </c>
      <c r="AI42" s="3"/>
      <c r="AJ42" s="3"/>
      <c r="AK42" s="3">
        <f t="shared" si="27"/>
        <v>0</v>
      </c>
      <c r="AL42" s="3">
        <f t="shared" si="27"/>
        <v>0</v>
      </c>
      <c r="AM42" s="3">
        <f t="shared" si="27"/>
        <v>0</v>
      </c>
      <c r="AN42" s="3">
        <f t="shared" si="27"/>
        <v>0</v>
      </c>
      <c r="AO42" s="3">
        <f t="shared" si="27"/>
        <v>0</v>
      </c>
    </row>
    <row r="43" spans="2:41" ht="14.5" hidden="1" customHeight="1" x14ac:dyDescent="0.35">
      <c r="B43" s="16" t="s">
        <v>68</v>
      </c>
      <c r="C43" s="74"/>
      <c r="D43" s="74"/>
      <c r="E43" s="74"/>
      <c r="F43" s="76"/>
      <c r="H43" s="80">
        <f t="shared" si="20"/>
        <v>0</v>
      </c>
      <c r="I43" s="80">
        <f t="shared" si="21"/>
        <v>0</v>
      </c>
      <c r="J43" s="74">
        <f>E43*(1+$K$5)^2</f>
        <v>0</v>
      </c>
      <c r="K43" s="76">
        <f t="shared" si="23"/>
        <v>0</v>
      </c>
      <c r="P43" s="3">
        <f t="shared" si="24"/>
        <v>0</v>
      </c>
      <c r="Q43" s="3">
        <f t="shared" si="24"/>
        <v>0</v>
      </c>
      <c r="R43" s="3">
        <f t="shared" si="24"/>
        <v>0</v>
      </c>
      <c r="S43" s="3">
        <f t="shared" si="24"/>
        <v>0</v>
      </c>
      <c r="T43" s="3">
        <f t="shared" si="24"/>
        <v>0</v>
      </c>
      <c r="U43" s="3"/>
      <c r="W43" s="3">
        <f t="shared" si="25"/>
        <v>0</v>
      </c>
      <c r="X43" s="3">
        <f t="shared" si="25"/>
        <v>0</v>
      </c>
      <c r="Y43" s="3">
        <f t="shared" si="25"/>
        <v>0</v>
      </c>
      <c r="Z43" s="3">
        <f t="shared" si="25"/>
        <v>0</v>
      </c>
      <c r="AA43" s="3">
        <f t="shared" si="25"/>
        <v>0</v>
      </c>
      <c r="AB43" s="3"/>
      <c r="AD43" s="3">
        <f t="shared" si="26"/>
        <v>0</v>
      </c>
      <c r="AE43" s="3">
        <f t="shared" si="26"/>
        <v>0</v>
      </c>
      <c r="AF43" s="3">
        <f t="shared" si="26"/>
        <v>0</v>
      </c>
      <c r="AG43" s="3">
        <f t="shared" si="26"/>
        <v>0</v>
      </c>
      <c r="AH43" s="3">
        <f t="shared" si="26"/>
        <v>0</v>
      </c>
      <c r="AI43" s="3"/>
      <c r="AJ43" s="3"/>
      <c r="AK43" s="3">
        <f t="shared" si="27"/>
        <v>0</v>
      </c>
      <c r="AL43" s="3">
        <f t="shared" si="27"/>
        <v>0</v>
      </c>
      <c r="AM43" s="3">
        <f t="shared" si="27"/>
        <v>0</v>
      </c>
      <c r="AN43" s="3">
        <f t="shared" si="27"/>
        <v>0</v>
      </c>
      <c r="AO43" s="3">
        <f t="shared" si="27"/>
        <v>0</v>
      </c>
    </row>
    <row r="44" spans="2:41" ht="14.5" hidden="1" customHeight="1" x14ac:dyDescent="0.35">
      <c r="B44" s="16" t="s">
        <v>69</v>
      </c>
      <c r="C44" s="77"/>
      <c r="D44" s="77"/>
      <c r="E44" s="77"/>
      <c r="F44" s="78"/>
      <c r="H44" s="81">
        <f t="shared" si="20"/>
        <v>0</v>
      </c>
      <c r="I44" s="81">
        <f t="shared" si="21"/>
        <v>0</v>
      </c>
      <c r="J44" s="77">
        <f t="shared" si="22"/>
        <v>0</v>
      </c>
      <c r="K44" s="78">
        <f t="shared" si="23"/>
        <v>0</v>
      </c>
      <c r="O44" s="3"/>
      <c r="P44" s="3">
        <f t="shared" si="24"/>
        <v>0</v>
      </c>
      <c r="Q44" s="3">
        <f t="shared" si="24"/>
        <v>0</v>
      </c>
      <c r="R44" s="3">
        <f t="shared" si="24"/>
        <v>0</v>
      </c>
      <c r="S44" s="3">
        <f t="shared" si="24"/>
        <v>0</v>
      </c>
      <c r="T44" s="3">
        <f t="shared" si="24"/>
        <v>0</v>
      </c>
      <c r="U44" s="3"/>
      <c r="V44" s="4"/>
      <c r="W44" s="3">
        <f t="shared" si="25"/>
        <v>0</v>
      </c>
      <c r="X44" s="3">
        <f t="shared" si="25"/>
        <v>0</v>
      </c>
      <c r="Y44" s="3">
        <f t="shared" si="25"/>
        <v>0</v>
      </c>
      <c r="Z44" s="3">
        <f t="shared" si="25"/>
        <v>0</v>
      </c>
      <c r="AA44" s="3">
        <f t="shared" si="25"/>
        <v>0</v>
      </c>
      <c r="AB44" s="3"/>
      <c r="AC44" s="3"/>
      <c r="AD44" s="3">
        <f t="shared" si="26"/>
        <v>0</v>
      </c>
      <c r="AE44" s="3">
        <f t="shared" si="26"/>
        <v>0</v>
      </c>
      <c r="AF44" s="3">
        <f t="shared" si="26"/>
        <v>0</v>
      </c>
      <c r="AG44" s="3">
        <f t="shared" si="26"/>
        <v>0</v>
      </c>
      <c r="AH44" s="3">
        <f t="shared" si="26"/>
        <v>0</v>
      </c>
      <c r="AI44" s="3"/>
      <c r="AJ44" s="3"/>
      <c r="AK44" s="3">
        <f t="shared" si="27"/>
        <v>0</v>
      </c>
      <c r="AL44" s="3">
        <f t="shared" si="27"/>
        <v>0</v>
      </c>
      <c r="AM44" s="3">
        <f t="shared" si="27"/>
        <v>0</v>
      </c>
      <c r="AN44" s="3">
        <f t="shared" si="27"/>
        <v>0</v>
      </c>
      <c r="AO44" s="3">
        <f t="shared" si="27"/>
        <v>0</v>
      </c>
    </row>
    <row r="45" spans="2:41" ht="6" customHeight="1" x14ac:dyDescent="0.35">
      <c r="V45"/>
    </row>
    <row r="46" spans="2:41" ht="16.75" customHeight="1" x14ac:dyDescent="0.35">
      <c r="B46" s="31" t="s">
        <v>12</v>
      </c>
      <c r="C46" s="32">
        <v>225000</v>
      </c>
      <c r="D46" s="32">
        <v>225000</v>
      </c>
      <c r="E46" s="32">
        <v>225000</v>
      </c>
      <c r="F46" s="71">
        <v>225000</v>
      </c>
      <c r="G46" s="33"/>
      <c r="H46" s="32">
        <v>225000</v>
      </c>
      <c r="I46" s="32">
        <v>225000</v>
      </c>
      <c r="J46" s="32">
        <v>225000</v>
      </c>
      <c r="K46" s="71">
        <v>225000</v>
      </c>
      <c r="P46" s="3">
        <f>SUM(P8:P44)</f>
        <v>6573679.6104735993</v>
      </c>
      <c r="Q46" s="3">
        <f t="shared" ref="Q46:T46" si="28">SUM(Q8:Q44)</f>
        <v>6033912.4785011895</v>
      </c>
      <c r="R46" s="3">
        <f t="shared" si="28"/>
        <v>5152203.6842027251</v>
      </c>
      <c r="S46" s="3">
        <f t="shared" si="28"/>
        <v>4421981.9732904611</v>
      </c>
      <c r="T46" s="3">
        <f t="shared" si="28"/>
        <v>3807423.9962721639</v>
      </c>
      <c r="W46" s="3">
        <f>SUM(W8:W44)</f>
        <v>5361038.3738314006</v>
      </c>
      <c r="X46" s="3">
        <f t="shared" ref="X46:AA46" si="29">SUM(X8:X44)</f>
        <v>4781339.7383393999</v>
      </c>
      <c r="Y46" s="3">
        <f t="shared" si="29"/>
        <v>3873584.6355924802</v>
      </c>
      <c r="Z46" s="3">
        <f t="shared" si="29"/>
        <v>3213623.7166879009</v>
      </c>
      <c r="AA46" s="3">
        <f t="shared" si="29"/>
        <v>2689280.7335899305</v>
      </c>
      <c r="AD46" s="3">
        <f>SUM(AD8:AD44)</f>
        <v>8406299.4058979992</v>
      </c>
      <c r="AE46" s="3">
        <f t="shared" ref="AE46:AH46" si="30">SUM(AE8:AE44)</f>
        <v>7620866.8387980005</v>
      </c>
      <c r="AF46" s="3">
        <f t="shared" si="30"/>
        <v>6450585.1045779996</v>
      </c>
      <c r="AG46" s="3">
        <f t="shared" si="30"/>
        <v>5533126.14879</v>
      </c>
      <c r="AH46" s="3">
        <f t="shared" si="30"/>
        <v>4744976.8898549983</v>
      </c>
      <c r="AK46" s="3">
        <f>SUM(AK8:AK44)</f>
        <v>4418341</v>
      </c>
      <c r="AL46" s="3">
        <f t="shared" ref="AL46:AO46" si="31">SUM(AL8:AL44)</f>
        <v>3832841.5900000012</v>
      </c>
      <c r="AM46" s="3">
        <f t="shared" si="31"/>
        <v>2863655.12</v>
      </c>
      <c r="AN46" s="3">
        <f t="shared" si="31"/>
        <v>2090416.7900000005</v>
      </c>
      <c r="AO46" s="3">
        <f t="shared" si="31"/>
        <v>1560725.5600000003</v>
      </c>
    </row>
    <row r="47" spans="2:41" ht="16.75" customHeight="1" x14ac:dyDescent="0.35">
      <c r="B47" s="15" t="s">
        <v>13</v>
      </c>
      <c r="C47" s="14">
        <v>3992489</v>
      </c>
      <c r="D47" s="14">
        <v>3488743</v>
      </c>
      <c r="E47" s="14">
        <v>6472404</v>
      </c>
      <c r="F47" s="34">
        <v>3768148</v>
      </c>
      <c r="H47" s="14">
        <f>P46</f>
        <v>6573679.6104735993</v>
      </c>
      <c r="I47" s="14">
        <f>W46</f>
        <v>5361038.3738314006</v>
      </c>
      <c r="J47" s="14">
        <f>AD46</f>
        <v>8406299.4058979992</v>
      </c>
      <c r="K47" s="34">
        <f>AK46</f>
        <v>4418341</v>
      </c>
      <c r="Q47" s="25"/>
      <c r="R47" s="25"/>
      <c r="S47" s="25"/>
      <c r="T47" s="25"/>
      <c r="X47" s="25"/>
      <c r="Y47" s="25"/>
      <c r="Z47" s="25"/>
      <c r="AA47" s="25"/>
      <c r="AE47" s="25"/>
      <c r="AF47" s="25"/>
      <c r="AG47" s="25"/>
      <c r="AH47" s="25"/>
      <c r="AL47" s="25"/>
      <c r="AM47" s="25"/>
      <c r="AN47" s="25"/>
      <c r="AO47" s="25"/>
    </row>
    <row r="48" spans="2:41" ht="4.5" customHeight="1" x14ac:dyDescent="0.35">
      <c r="C48" s="3"/>
    </row>
    <row r="49" spans="15:41" x14ac:dyDescent="0.35">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2" spans="15:41" x14ac:dyDescent="0.35">
      <c r="O52" s="3"/>
      <c r="P52" s="3"/>
      <c r="Q52" s="3"/>
      <c r="R52" s="3"/>
      <c r="S52" s="3"/>
      <c r="T52" s="3"/>
      <c r="U52" s="3"/>
      <c r="V52" s="4"/>
      <c r="W52" s="3"/>
      <c r="X52" s="3"/>
      <c r="Y52" s="3"/>
      <c r="Z52" s="3"/>
      <c r="AA52" s="3"/>
      <c r="AB52" s="3"/>
      <c r="AC52" s="3"/>
      <c r="AD52" s="3"/>
      <c r="AE52" s="3"/>
      <c r="AF52" s="3"/>
      <c r="AG52" s="3"/>
      <c r="AH52" s="3"/>
      <c r="AI52" s="3"/>
      <c r="AJ52" s="3"/>
      <c r="AK52" s="3"/>
      <c r="AL52" s="3"/>
      <c r="AM52" s="3"/>
      <c r="AN52" s="3"/>
      <c r="AO52" s="3"/>
    </row>
    <row r="53" spans="15:41" x14ac:dyDescent="0.35">
      <c r="O53" s="3"/>
      <c r="P53" s="3"/>
      <c r="Q53" s="3"/>
      <c r="R53" s="3"/>
      <c r="S53" s="3"/>
      <c r="T53" s="3"/>
      <c r="U53" s="3"/>
      <c r="V53" s="4"/>
      <c r="W53" s="3"/>
      <c r="X53" s="3"/>
      <c r="Y53" s="3"/>
      <c r="Z53" s="3"/>
      <c r="AA53" s="3"/>
      <c r="AB53" s="3"/>
      <c r="AC53" s="3"/>
      <c r="AD53" s="3"/>
      <c r="AE53" s="3"/>
      <c r="AF53" s="3"/>
      <c r="AG53" s="3"/>
      <c r="AH53" s="3"/>
      <c r="AI53" s="3"/>
      <c r="AJ53" s="3"/>
      <c r="AK53" s="3"/>
      <c r="AL53" s="3"/>
      <c r="AM53" s="3"/>
      <c r="AN53" s="3"/>
      <c r="AO53" s="3"/>
    </row>
    <row r="54" spans="15:41" x14ac:dyDescent="0.35">
      <c r="O54" s="3"/>
      <c r="P54" s="3"/>
      <c r="Q54" s="3"/>
      <c r="R54" s="3"/>
      <c r="S54" s="3"/>
      <c r="T54" s="3"/>
      <c r="U54" s="3"/>
      <c r="V54" s="4"/>
      <c r="W54" s="3"/>
      <c r="X54" s="3"/>
      <c r="Y54" s="3"/>
      <c r="Z54" s="3"/>
      <c r="AA54" s="3"/>
      <c r="AB54" s="3"/>
      <c r="AC54" s="3"/>
      <c r="AD54" s="3"/>
      <c r="AE54" s="3"/>
      <c r="AF54" s="3"/>
      <c r="AG54" s="3"/>
      <c r="AH54" s="3"/>
      <c r="AI54" s="3"/>
      <c r="AJ54" s="3"/>
      <c r="AK54" s="3"/>
      <c r="AL54" s="3"/>
      <c r="AM54" s="3"/>
      <c r="AN54" s="3"/>
      <c r="AO54" s="3"/>
    </row>
    <row r="55" spans="15:41" x14ac:dyDescent="0.35">
      <c r="O55" s="3"/>
      <c r="P55" s="3"/>
      <c r="Q55" s="3"/>
      <c r="R55" s="3"/>
      <c r="S55" s="3"/>
      <c r="T55" s="3"/>
      <c r="U55" s="3"/>
      <c r="V55" s="4"/>
      <c r="W55" s="3"/>
      <c r="X55" s="3"/>
      <c r="Y55" s="3"/>
      <c r="Z55" s="3"/>
      <c r="AA55" s="3"/>
      <c r="AB55" s="3"/>
      <c r="AC55" s="3"/>
      <c r="AD55" s="3"/>
      <c r="AE55" s="3"/>
      <c r="AF55" s="3"/>
      <c r="AG55" s="3"/>
      <c r="AH55" s="3"/>
      <c r="AI55" s="3"/>
      <c r="AJ55" s="3"/>
      <c r="AK55" s="3"/>
      <c r="AL55" s="3"/>
      <c r="AM55" s="3"/>
      <c r="AN55" s="3"/>
      <c r="AO55" s="3"/>
    </row>
    <row r="56" spans="15:41" x14ac:dyDescent="0.35">
      <c r="O56" s="3"/>
      <c r="P56" s="3"/>
      <c r="Q56" s="3"/>
      <c r="R56" s="3"/>
      <c r="S56" s="3"/>
      <c r="T56" s="3"/>
      <c r="U56" s="3"/>
      <c r="V56" s="4"/>
      <c r="W56" s="3"/>
      <c r="X56" s="3"/>
      <c r="Y56" s="3"/>
      <c r="Z56" s="3"/>
      <c r="AA56" s="3"/>
      <c r="AB56" s="3"/>
      <c r="AC56" s="3"/>
      <c r="AD56" s="3"/>
      <c r="AE56" s="3"/>
      <c r="AF56" s="3"/>
      <c r="AG56" s="3"/>
      <c r="AH56" s="3"/>
      <c r="AI56" s="3"/>
      <c r="AJ56" s="3"/>
      <c r="AK56" s="3"/>
      <c r="AL56" s="3"/>
      <c r="AM56" s="3"/>
      <c r="AN56" s="3"/>
      <c r="AO56" s="3"/>
    </row>
    <row r="57" spans="15:41" x14ac:dyDescent="0.35">
      <c r="O57" s="3"/>
      <c r="P57" s="3"/>
      <c r="Q57" s="3"/>
      <c r="R57" s="3"/>
      <c r="S57" s="3"/>
      <c r="T57" s="3"/>
      <c r="U57" s="3"/>
      <c r="V57" s="4"/>
      <c r="W57" s="3"/>
      <c r="X57" s="3"/>
      <c r="Y57" s="3"/>
      <c r="Z57" s="3"/>
      <c r="AA57" s="3"/>
      <c r="AB57" s="3"/>
      <c r="AC57" s="3"/>
      <c r="AD57" s="3"/>
      <c r="AE57" s="3"/>
      <c r="AF57" s="3"/>
      <c r="AG57" s="3"/>
      <c r="AH57" s="3"/>
      <c r="AI57" s="3"/>
      <c r="AJ57" s="3"/>
      <c r="AK57" s="3"/>
      <c r="AL57" s="3"/>
      <c r="AM57" s="3"/>
      <c r="AN57" s="3"/>
      <c r="AO57" s="3"/>
    </row>
    <row r="58" spans="15:41" x14ac:dyDescent="0.35">
      <c r="O58" s="3"/>
      <c r="P58" s="3"/>
      <c r="Q58" s="3"/>
      <c r="R58" s="3"/>
      <c r="S58" s="3"/>
      <c r="T58" s="3"/>
      <c r="U58" s="3"/>
      <c r="V58" s="4"/>
      <c r="W58" s="3"/>
      <c r="X58" s="3"/>
      <c r="Y58" s="3"/>
      <c r="Z58" s="3"/>
      <c r="AA58" s="3"/>
      <c r="AB58" s="3"/>
      <c r="AC58" s="3"/>
      <c r="AD58" s="3"/>
      <c r="AE58" s="3"/>
      <c r="AF58" s="3"/>
      <c r="AG58" s="3"/>
      <c r="AH58" s="3"/>
      <c r="AI58" s="3"/>
      <c r="AJ58" s="3"/>
      <c r="AK58" s="3"/>
      <c r="AL58" s="3"/>
      <c r="AM58" s="3"/>
      <c r="AN58" s="3"/>
      <c r="AO58" s="3"/>
    </row>
    <row r="59" spans="15:41" x14ac:dyDescent="0.35">
      <c r="O59" s="3"/>
      <c r="P59" s="3"/>
      <c r="Q59" s="3"/>
      <c r="R59" s="3"/>
      <c r="S59" s="3"/>
      <c r="T59" s="3"/>
      <c r="U59" s="3"/>
      <c r="V59" s="4"/>
      <c r="W59" s="3"/>
      <c r="X59" s="3"/>
      <c r="Y59" s="3"/>
      <c r="Z59" s="3"/>
      <c r="AA59" s="3"/>
      <c r="AB59" s="3"/>
      <c r="AC59" s="3"/>
      <c r="AD59" s="3"/>
      <c r="AE59" s="3"/>
      <c r="AF59" s="3"/>
      <c r="AG59" s="3"/>
      <c r="AH59" s="3"/>
      <c r="AI59" s="3"/>
      <c r="AJ59" s="3"/>
      <c r="AK59" s="3"/>
      <c r="AL59" s="3"/>
      <c r="AM59" s="3"/>
      <c r="AN59" s="3"/>
      <c r="AO59" s="3"/>
    </row>
    <row r="60" spans="15:41" x14ac:dyDescent="0.35">
      <c r="O60" s="3"/>
      <c r="P60" s="3"/>
      <c r="Q60" s="3"/>
      <c r="R60" s="3"/>
      <c r="S60" s="3"/>
      <c r="T60" s="3"/>
      <c r="U60" s="3"/>
      <c r="V60" s="4"/>
      <c r="W60" s="3"/>
      <c r="X60" s="3"/>
      <c r="Y60" s="3"/>
      <c r="Z60" s="3"/>
      <c r="AA60" s="3"/>
      <c r="AB60" s="3"/>
      <c r="AC60" s="3"/>
      <c r="AD60" s="3"/>
      <c r="AE60" s="3"/>
      <c r="AF60" s="3"/>
      <c r="AG60" s="3"/>
      <c r="AH60" s="3"/>
      <c r="AI60" s="3"/>
      <c r="AJ60" s="3"/>
      <c r="AK60" s="3"/>
      <c r="AL60" s="3"/>
      <c r="AM60" s="3"/>
      <c r="AN60" s="3"/>
      <c r="AO60" s="3"/>
    </row>
    <row r="61" spans="15:41" x14ac:dyDescent="0.35">
      <c r="O61" s="3"/>
      <c r="P61" s="3"/>
      <c r="Q61" s="3"/>
      <c r="R61" s="3"/>
      <c r="S61" s="3"/>
      <c r="T61" s="3"/>
      <c r="U61" s="3"/>
      <c r="V61" s="4"/>
      <c r="W61" s="3"/>
      <c r="X61" s="3"/>
      <c r="Y61" s="3"/>
      <c r="Z61" s="3"/>
      <c r="AA61" s="3"/>
      <c r="AB61" s="3"/>
      <c r="AC61" s="3"/>
      <c r="AD61" s="3"/>
      <c r="AE61" s="3"/>
      <c r="AF61" s="3"/>
      <c r="AG61" s="3"/>
      <c r="AH61" s="3"/>
      <c r="AI61" s="3"/>
      <c r="AJ61" s="3"/>
      <c r="AK61" s="3"/>
      <c r="AL61" s="3"/>
      <c r="AM61" s="3"/>
      <c r="AN61" s="3"/>
      <c r="AO61" s="3"/>
    </row>
    <row r="62" spans="15:41" x14ac:dyDescent="0.35">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sheetData>
  <mergeCells count="1">
    <mergeCell ref="J2:L3"/>
  </mergeCells>
  <phoneticPr fontId="10" type="noConversion"/>
  <pageMargins left="0.6" right="0.6" top="0.4" bottom="0.5" header="0.3" footer="0.3"/>
  <pageSetup orientation="landscape" r:id="rId1"/>
  <headerFooter>
    <oddHeader>&amp;R&amp;4
&amp;11&amp;G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901A7-DBFF-4E35-97B7-46EEB51D1B5E}">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af83b0d-a947-48fd-8d0b-bab7a99b7a42" xsi:nil="true"/>
    <lcf76f155ced4ddcb4097134ff3c332f xmlns="329a6a00-6d5f-441b-8cf8-1e989ab65a1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8FD4DE148CD74EBDF297C3E379B586" ma:contentTypeVersion="14" ma:contentTypeDescription="Create a new document." ma:contentTypeScope="" ma:versionID="7430ed097663725a32b9d5333a3eb8b6">
  <xsd:schema xmlns:xsd="http://www.w3.org/2001/XMLSchema" xmlns:xs="http://www.w3.org/2001/XMLSchema" xmlns:p="http://schemas.microsoft.com/office/2006/metadata/properties" xmlns:ns2="329a6a00-6d5f-441b-8cf8-1e989ab65a15" xmlns:ns3="1af83b0d-a947-48fd-8d0b-bab7a99b7a42" targetNamespace="http://schemas.microsoft.com/office/2006/metadata/properties" ma:root="true" ma:fieldsID="8ace75ccb84e11974d5ee58a6732c845" ns2:_="" ns3:_="">
    <xsd:import namespace="329a6a00-6d5f-441b-8cf8-1e989ab65a15"/>
    <xsd:import namespace="1af83b0d-a947-48fd-8d0b-bab7a99b7a4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9a6a00-6d5f-441b-8cf8-1e989ab65a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b5929db-d53a-47b0-8bc9-3fdc60586c7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f83b0d-a947-48fd-8d0b-bab7a99b7a4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856988-45e5-46cb-91c1-45ae57b5c699}" ma:internalName="TaxCatchAll" ma:showField="CatchAllData" ma:web="1af83b0d-a947-48fd-8d0b-bab7a99b7a4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E267DF-EDF1-45A8-9C83-955803E3B6CE}">
  <ds:schemaRefs>
    <ds:schemaRef ds:uri="http://schemas.openxmlformats.org/package/2006/metadata/core-properties"/>
    <ds:schemaRef ds:uri="http://schemas.microsoft.com/office/infopath/2007/PartnerControls"/>
    <ds:schemaRef ds:uri="http://purl.org/dc/elements/1.1/"/>
    <ds:schemaRef ds:uri="329a6a00-6d5f-441b-8cf8-1e989ab65a15"/>
    <ds:schemaRef ds:uri="http://purl.org/dc/terms/"/>
    <ds:schemaRef ds:uri="http://schemas.microsoft.com/office/2006/documentManagement/types"/>
    <ds:schemaRef ds:uri="1af83b0d-a947-48fd-8d0b-bab7a99b7a42"/>
    <ds:schemaRef ds:uri="http://purl.org/dc/dcmityp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D1C9D39-993E-4043-8AA1-F1D1590754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9a6a00-6d5f-441b-8cf8-1e989ab65a15"/>
    <ds:schemaRef ds:uri="1af83b0d-a947-48fd-8d0b-bab7a99b7a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209E96-D5C5-4B84-9844-270D73021C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ISL Analysis - Premium v Claims</vt:lpstr>
      <vt:lpstr>ISL Analsys - Historical Claims</vt:lpstr>
      <vt:lpstr>Sheet3</vt:lpstr>
      <vt:lpstr>'ISL Analsys - Historical Claims'!Print_Area</vt:lpstr>
      <vt:lpstr>'ISL Analysis - Premium v Claims'!Print_Area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Daron Pitts</dc:creator>
  <cp:lastModifiedBy>Daron Pitts</cp:lastModifiedBy>
  <cp:lastPrinted>2025-10-01T23:02:23Z</cp:lastPrinted>
  <dcterms:created xsi:type="dcterms:W3CDTF">2024-02-14T17:21:45Z</dcterms:created>
  <dcterms:modified xsi:type="dcterms:W3CDTF">2025-10-01T23:02:31Z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ProgID">
    <vt:lpwstr/>
  </property>
  <property fmtid="{D5CDD505-2E9C-101B-9397-08002B2CF9AE}" pid="3" name="MediaServiceImageTags">
    <vt:lpwstr/>
  </property>
  <property fmtid="{D5CDD505-2E9C-101B-9397-08002B2CF9AE}" pid="4" name="ContentTypeId">
    <vt:lpwstr>0x010100CE8FD4DE148CD74EBDF297C3E379B586</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