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E3CF6D9C-2BBE-4C76-A6B9-2FD9A5E98E08}" xr6:coauthVersionLast="47" xr6:coauthVersionMax="47" xr10:uidLastSave="{00000000-0000-0000-0000-000000000000}"/>
  <bookViews>
    <workbookView xWindow="-108" yWindow="-108" windowWidth="23256" windowHeight="12456" activeTab="1" xr2:uid="{FFDBE86C-E0AC-4E7A-ABF5-EFB3D0056DD5}"/>
  </bookViews>
  <sheets>
    <sheet name="Settings" sheetId="1" r:id="rId1"/>
    <sheet name="Gantt" sheetId="2" r:id="rId2"/>
    <sheet name="Sheet1" sheetId="5" r:id="rId3"/>
    <sheet name="Sheet2" sheetId="6" r:id="rId4"/>
    <sheet name="Sheet3" sheetId="7" r:id="rId5"/>
    <sheet name="Sheet4" sheetId="8" r:id="rId6"/>
    <sheet name="." sheetId="4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2" l="1"/>
  <c r="H26" i="2"/>
  <c r="H31" i="2"/>
  <c r="H32" i="2"/>
  <c r="H33" i="2"/>
  <c r="H34" i="2"/>
  <c r="H35" i="2"/>
  <c r="H36" i="2"/>
  <c r="H42" i="2"/>
  <c r="H46" i="2"/>
  <c r="H49" i="2"/>
  <c r="H16" i="2"/>
  <c r="J14" i="1"/>
  <c r="J15" i="1"/>
  <c r="J16" i="1"/>
  <c r="J17" i="1"/>
  <c r="J18" i="1"/>
  <c r="J19" i="1"/>
  <c r="J20" i="1"/>
  <c r="J21" i="1"/>
  <c r="J22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W48" i="2"/>
  <c r="D46" i="2"/>
  <c r="N46" i="2"/>
  <c r="W45" i="2"/>
  <c r="W41" i="2"/>
  <c r="W35" i="2"/>
  <c r="W30" i="2"/>
  <c r="W25" i="2"/>
  <c r="W20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D35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P13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B1" i="2"/>
  <c r="D40" i="2" l="1"/>
  <c r="H40" i="2"/>
  <c r="H29" i="2"/>
  <c r="H23" i="2"/>
  <c r="D23" i="2" s="1"/>
  <c r="H25" i="2"/>
  <c r="H27" i="2"/>
  <c r="D27" i="2" s="1"/>
  <c r="H47" i="2"/>
  <c r="D47" i="2" s="1"/>
  <c r="H22" i="2"/>
  <c r="D22" i="2" s="1"/>
  <c r="H44" i="2"/>
  <c r="D44" i="2" s="1"/>
  <c r="H45" i="2"/>
  <c r="D45" i="2" s="1"/>
  <c r="H19" i="2"/>
  <c r="H38" i="2"/>
  <c r="D38" i="2" s="1"/>
  <c r="H39" i="2"/>
  <c r="D39" i="2" s="1"/>
  <c r="H24" i="2"/>
  <c r="D24" i="2" s="1"/>
  <c r="H28" i="2"/>
  <c r="D28" i="2" s="1"/>
  <c r="H48" i="2"/>
  <c r="H18" i="2"/>
  <c r="H37" i="2"/>
  <c r="H43" i="2"/>
  <c r="D43" i="2" s="1"/>
  <c r="D41" i="2"/>
  <c r="H17" i="2"/>
  <c r="D17" i="2" s="1"/>
  <c r="H20" i="2"/>
  <c r="D20" i="2" s="1"/>
  <c r="H41" i="2"/>
  <c r="H30" i="2"/>
  <c r="D30" i="2"/>
  <c r="D48" i="2"/>
  <c r="D29" i="2"/>
  <c r="D18" i="2"/>
  <c r="D37" i="2"/>
  <c r="T17" i="2" a="1"/>
  <c r="T17" i="2" s="1"/>
  <c r="B17" i="2"/>
  <c r="C17" i="2"/>
  <c r="M22" i="2"/>
  <c r="D25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 l="1"/>
  <c r="N24" i="2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O48" i="2" s="1" a="1"/>
  <c r="O48" i="2" s="1"/>
  <c r="B48" i="2"/>
  <c r="N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s="1"/>
  <c r="T31" i="2" s="1" a="1"/>
  <c r="T31" i="2" s="1"/>
  <c r="S41" i="2" l="1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s="1"/>
  <c r="T36" i="2" l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s="1"/>
  <c r="U48" i="2" l="1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Y10" i="2" l="1"/>
  <c r="Y14" i="2"/>
  <c r="Z11" i="2"/>
  <c r="AA11" i="2" l="1"/>
  <c r="Z10" i="2"/>
  <c r="Z14" i="2"/>
  <c r="AB11" i="2" l="1"/>
  <c r="AA14" i="2"/>
  <c r="AA10" i="2"/>
  <c r="AB10" i="2" l="1"/>
  <c r="AB14" i="2"/>
  <c r="AC11" i="2"/>
  <c r="AC10" i="2" l="1"/>
  <c r="AC14" i="2"/>
  <c r="AD11" i="2"/>
  <c r="AD10" i="2" l="1"/>
  <c r="AD14" i="2"/>
  <c r="AE11" i="2"/>
  <c r="AF11" i="2" l="1"/>
  <c r="AE10" i="2"/>
  <c r="AE14" i="2"/>
  <c r="AG11" i="2" l="1"/>
  <c r="AF14" i="2"/>
  <c r="AF10" i="2"/>
  <c r="AH11" i="2" l="1"/>
  <c r="AG14" i="2"/>
  <c r="AG10" i="2"/>
  <c r="AI11" i="2" l="1"/>
  <c r="AH10" i="2"/>
  <c r="AH14" i="2"/>
  <c r="AJ11" i="2" l="1"/>
  <c r="AI10" i="2"/>
  <c r="AI14" i="2"/>
  <c r="AK11" i="2" l="1"/>
  <c r="AJ14" i="2"/>
  <c r="AJ10" i="2"/>
  <c r="AL11" i="2" l="1"/>
  <c r="AK14" i="2"/>
  <c r="AK10" i="2"/>
  <c r="AM11" i="2" l="1"/>
  <c r="AL10" i="2"/>
  <c r="AL14" i="2"/>
  <c r="AM10" i="2" l="1"/>
  <c r="AN11" i="2"/>
  <c r="AM14" i="2"/>
  <c r="AN10" i="2" l="1"/>
  <c r="AN14" i="2"/>
  <c r="AO11" i="2"/>
  <c r="AO14" i="2" l="1"/>
  <c r="AO10" i="2"/>
  <c r="AP11" i="2"/>
  <c r="AQ11" i="2" l="1"/>
  <c r="AP14" i="2"/>
  <c r="AP10" i="2"/>
  <c r="AQ14" i="2" l="1"/>
  <c r="AQ10" i="2"/>
  <c r="AR11" i="2"/>
  <c r="AR10" i="2" l="1"/>
  <c r="AR14" i="2"/>
  <c r="AS11" i="2"/>
  <c r="AS14" i="2" l="1"/>
  <c r="AS10" i="2"/>
  <c r="AT11" i="2"/>
  <c r="AT14" i="2" l="1"/>
  <c r="AU11" i="2"/>
  <c r="AT10" i="2"/>
  <c r="AV11" i="2" l="1"/>
  <c r="AU14" i="2"/>
  <c r="AU10" i="2"/>
  <c r="AW11" i="2" l="1"/>
  <c r="AV10" i="2"/>
  <c r="AV14" i="2"/>
  <c r="AX11" i="2" l="1"/>
  <c r="AW10" i="2"/>
  <c r="AW14" i="2"/>
  <c r="AY11" i="2" l="1"/>
  <c r="AX10" i="2"/>
  <c r="AX14" i="2"/>
  <c r="AY14" i="2" l="1"/>
  <c r="AY10" i="2"/>
  <c r="AZ11" i="2"/>
  <c r="AZ14" i="2" s="1"/>
  <c r="BA11" i="2" l="1"/>
  <c r="AZ10" i="2"/>
  <c r="BB11" i="2" l="1"/>
  <c r="BA10" i="2"/>
  <c r="BA14" i="2"/>
  <c r="BC11" i="2" l="1"/>
  <c r="BB14" i="2"/>
  <c r="BB10" i="2"/>
  <c r="BC14" i="2" l="1"/>
  <c r="BC10" i="2"/>
  <c r="BD11" i="2"/>
  <c r="BD14" i="2" l="1"/>
  <c r="BD10" i="2"/>
  <c r="BE11" i="2"/>
  <c r="BE14" i="2" l="1"/>
  <c r="BE10" i="2"/>
  <c r="BF11" i="2"/>
  <c r="BF10" i="2" l="1"/>
  <c r="BF14" i="2"/>
  <c r="BG11" i="2"/>
  <c r="BH11" i="2" l="1"/>
  <c r="BG14" i="2"/>
  <c r="BG10" i="2"/>
  <c r="BH10" i="2" l="1"/>
  <c r="BH14" i="2"/>
  <c r="BI11" i="2"/>
  <c r="BI14" i="2" l="1"/>
  <c r="BJ11" i="2"/>
  <c r="BI10" i="2"/>
  <c r="BJ10" i="2" l="1"/>
  <c r="BJ14" i="2"/>
  <c r="BK11" i="2"/>
  <c r="BL11" i="2" l="1"/>
  <c r="BK14" i="2"/>
  <c r="BK10" i="2"/>
  <c r="BM11" i="2" l="1"/>
  <c r="BL14" i="2"/>
  <c r="BL10" i="2"/>
  <c r="BN11" i="2" l="1"/>
  <c r="BM10" i="2"/>
  <c r="BM14" i="2"/>
  <c r="BN14" i="2" l="1"/>
  <c r="BN10" i="2"/>
  <c r="BO11" i="2"/>
  <c r="BO10" i="2" l="1"/>
  <c r="BO14" i="2"/>
  <c r="BP11" i="2"/>
  <c r="BP10" i="2" l="1"/>
  <c r="BP14" i="2"/>
  <c r="BQ11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<sst xmlns="http://schemas.openxmlformats.org/spreadsheetml/2006/main" count="255" uniqueCount="136">
  <si>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</si>
  <si>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</si>
  <si>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</si>
  <si>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</si>
  <si>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</si>
  <si>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</si>
  <si>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</si>
  <si>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</si>
  <si>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</si>
  <si>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</si>
  <si>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</si>
  <si>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</si>
  <si>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</si>
  <si>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</si>
  <si>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</si>
  <si>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</si>
  <si>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</si>
  <si>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</si>
  <si>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</si>
  <si>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</si>
  <si>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</si>
  <si>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</si>
  <si>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</si>
  <si>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</si>
  <si>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</si>
  <si>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</si>
  <si>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</si>
  <si>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</si>
  <si>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</si>
  <si>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</si>
  <si>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</si>
  <si>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</si>
  <si>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</si>
  <si>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</si>
  <si>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</si>
  <si>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</si>
  <si>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</si>
  <si>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</si>
  <si>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</si>
  <si>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</si>
  <si>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</si>
  <si>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</si>
  <si>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</si>
  <si>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</si>
  <si>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</si>
  <si>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</si>
  <si>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</si>
  <si>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</si>
  <si>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</si>
  <si>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</si>
  <si>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</si>
  <si>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</si>
  <si>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</si>
  <si>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</si>
  <si>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</si>
  <si>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</si>
  <si>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</si>
  <si>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</si>
  <si>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</si>
  <si>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</si>
  <si>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</si>
  <si>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</si>
  <si>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</si>
  <si>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</si>
  <si>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</si>
  <si>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</si>
  <si>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</si>
  <si>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</si>
  <si>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</si>
  <si>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</si>
  <si>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</si>
  <si>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</si>
  <si>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</si>
  <si>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</si>
  <si>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</si>
  <si>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</si>
  <si>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</si>
  <si>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Rollout Prep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</si>
  <si>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</si>
  <si>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</si>
  <si>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</si>
  <si>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</si>
  <si>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</si>
  <si>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</si>
  <si>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</si>
  <si>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</si>
  <si>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</si>
  <si>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</si>
  <si>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</si>
  <si>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</si>
  <si>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</si>
  <si>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</si>
  <si>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</si>
  <si>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</si>
  <si>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</si>
  <si>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</si>
  <si>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</si>
  <si>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</si>
  <si>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</si>
  <si>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</si>
  <si>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</si>
  <si>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Test 2</t>
  </si>
  <si>
    <t>Test 3</t>
  </si>
  <si>
    <t>Milestone VI</t>
  </si>
  <si>
    <t>Week</t>
  </si>
  <si>
    <t>Non working day</t>
  </si>
  <si>
    <t>Non working day (Filtered)</t>
  </si>
  <si>
    <t>Date</t>
  </si>
  <si>
    <t>Filter 1</t>
  </si>
  <si>
    <t>✔</t>
  </si>
  <si>
    <t>Filter 5</t>
  </si>
  <si>
    <t>Holiday 1</t>
  </si>
  <si>
    <t>Filter 2</t>
  </si>
  <si>
    <t>Filter 6</t>
  </si>
  <si>
    <t>Holiday 2</t>
  </si>
  <si>
    <t>Filter 3</t>
  </si>
  <si>
    <t>Filter 7</t>
  </si>
  <si>
    <t>Filter 4</t>
  </si>
  <si>
    <t>Filter 8</t>
  </si>
  <si>
    <t>Filtered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</si>
  <si>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</si>
  <si>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</si>
  <si>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</si>
  <si>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</si>
  <si>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</si>
  <si>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</si>
  <si>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</si>
  <si>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</si>
  <si>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</si>
  <si>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</si>
  <si>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</si>
  <si>
    <t>Github link for more update</t>
  </si>
  <si>
    <t>edward-0116/UltiExcelGantt: Ultimate Excel Gantt Chart (github.com)</t>
  </si>
  <si>
    <t>Stages</t>
  </si>
  <si>
    <t>Rollout prep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</si>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</sst>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0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10" borderId="0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 applyBorder="1"/>
    <xf numFmtId="0" fontId="7" fillId="4" borderId="0" xfId="0" applyFont="1" applyFill="1" applyBorder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Border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0" fontId="7" fillId="0" borderId="25" xfId="0" applyFont="1" applyFill="1" applyBorder="1"/>
    <xf numFmtId="0" fontId="7" fillId="0" borderId="26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7" fillId="0" borderId="0" xfId="0" applyNumberFormat="1" applyFont="1"/>
    <xf numFmtId="0" fontId="18" fillId="2" borderId="4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Border="1"/>
    <xf numFmtId="0" fontId="2" fillId="0" borderId="10" xfId="0" applyNumberFormat="1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0" fontId="2" fillId="0" borderId="0" xfId="0" applyNumberFormat="1" applyFont="1"/>
    <xf numFmtId="164" fontId="7" fillId="0" borderId="0" xfId="0" applyNumberFormat="1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4" fontId="7" fillId="4" borderId="19" xfId="0" applyNumberFormat="1" applyFont="1" applyFill="1" applyBorder="1"/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39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0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31" fillId="0" borderId="0" xfId="0" applyFont="1"/>
    <xf numFmtId="0" fontId="30" fillId="0" borderId="0" xfId="2" applyFont="1"/>
    <xf numFmtId="0" fontId="3" fillId="0" borderId="41" xfId="0" applyFont="1" applyBorder="1" applyAlignment="1">
      <alignment horizontal="center" vertical="center"/>
    </xf>
    <xf numFmtId="0" fontId="7" fillId="10" borderId="42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0A3F87"/>
      </font>
      <numFmt numFmtId="167" formatCode="\◆"/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7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7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7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7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65" noThreeD="1" page="10" val="17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0</xdr:rowOff>
    </xdr:from>
    <xdr:to>
      <xdr:col>2</xdr:col>
      <xdr:colOff>973261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440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76200</xdr:colOff>
          <xdr:row>6</xdr:row>
          <xdr:rowOff>68580</xdr:rowOff>
        </xdr:from>
        <xdr:to>
          <xdr:col>68</xdr:col>
          <xdr:colOff>182880</xdr:colOff>
          <xdr:row>7</xdr:row>
          <xdr:rowOff>137160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482604</xdr:colOff>
      <xdr:row>0</xdr:row>
      <xdr:rowOff>33868</xdr:rowOff>
    </xdr:from>
    <xdr:to>
      <xdr:col>5</xdr:col>
      <xdr:colOff>927237</xdr:colOff>
      <xdr:row>2</xdr:row>
      <xdr:rowOff>40848</xdr:rowOff>
    </xdr:to>
    <xdr:pic>
      <xdr:nvPicPr>
        <xdr:cNvPr id="4" name="Graphic 3" descr="Gantt Chart with solid fill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3271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408</xdr:row>
      <xdr:rowOff>0</xdr:rowOff>
    </xdr:from>
    <xdr:to>
      <xdr:col>11</xdr:col>
      <xdr:colOff>474559</xdr:colOff>
      <xdr:row>433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zoomScale="80" zoomScaleNormal="80" workbookViewId="0">
      <selection activeCell="AG1" sqref="AG1:AI1048576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33" t="s">
        <v>25</v>
      </c>
      <c r="C1" s="133"/>
      <c r="D1" s="133"/>
      <c r="E1" s="133"/>
    </row>
    <row r="2" spans="2:35" s="3" customFormat="1" ht="19.95" customHeight="1" x14ac:dyDescent="0.35">
      <c r="B2" s="133"/>
      <c r="C2" s="133"/>
      <c r="D2" s="133"/>
      <c r="E2" s="133"/>
      <c r="P2" s="134" t="s">
        <v>18</v>
      </c>
      <c r="Q2" s="135"/>
    </row>
    <row r="3" spans="2:35" s="4" customFormat="1" ht="6.45" customHeight="1" x14ac:dyDescent="0.3">
      <c r="B3" s="133"/>
      <c r="C3" s="133"/>
      <c r="D3" s="133"/>
      <c r="E3" s="133"/>
    </row>
    <row r="6" spans="2:35" x14ac:dyDescent="0.3">
      <c r="B6" s="136" t="s">
        <v>26</v>
      </c>
      <c r="C6" s="136"/>
      <c r="D6" s="136"/>
      <c r="E6" s="136"/>
      <c r="G6" s="132" t="s">
        <v>51</v>
      </c>
      <c r="H6" s="132"/>
      <c r="I6" s="132"/>
      <c r="J6" s="132"/>
      <c r="K6" s="132"/>
      <c r="M6" s="132" t="s">
        <v>64</v>
      </c>
      <c r="N6" s="132"/>
      <c r="O6" s="132"/>
      <c r="P6" s="132"/>
      <c r="Q6" s="132"/>
      <c r="S6" s="132" t="s">
        <v>105</v>
      </c>
      <c r="T6" s="132"/>
      <c r="U6" s="132"/>
      <c r="V6" s="132"/>
      <c r="X6" s="132" t="s">
        <v>106</v>
      </c>
      <c r="Y6" s="132"/>
      <c r="Z6" s="132"/>
      <c r="AA6" s="132"/>
      <c r="AB6" s="132"/>
      <c r="AC6" s="132"/>
      <c r="AD6" s="132"/>
      <c r="AE6" s="132"/>
      <c r="AG6" s="132" t="s">
        <v>133</v>
      </c>
      <c r="AH6" s="132"/>
      <c r="AI6" s="132"/>
    </row>
    <row r="7" spans="2:35" x14ac:dyDescent="0.3">
      <c r="B7" s="6"/>
      <c r="C7" s="7"/>
      <c r="D7" s="7"/>
      <c r="E7" s="8"/>
      <c r="G7" s="6"/>
      <c r="H7" s="7"/>
      <c r="I7" s="7"/>
      <c r="J7" s="7"/>
      <c r="K7" s="8"/>
      <c r="M7" s="6"/>
      <c r="N7" s="7"/>
      <c r="O7" s="7"/>
      <c r="P7" s="7"/>
      <c r="Q7" s="8"/>
      <c r="S7" s="6"/>
      <c r="V7" s="8"/>
      <c r="X7" s="98"/>
      <c r="Y7" s="99"/>
      <c r="Z7" s="99"/>
      <c r="AA7" s="99"/>
      <c r="AB7" s="99"/>
      <c r="AC7" s="99"/>
      <c r="AD7" s="99"/>
      <c r="AE7" s="100"/>
      <c r="AG7" s="6"/>
      <c r="AI7" s="8"/>
    </row>
    <row r="8" spans="2:35" x14ac:dyDescent="0.3">
      <c r="B8" s="6"/>
      <c r="C8" s="9" t="s">
        <v>27</v>
      </c>
      <c r="D8" s="51" t="s">
        <v>30</v>
      </c>
      <c r="E8" s="8"/>
      <c r="G8" s="6"/>
      <c r="H8" s="52" t="s">
        <v>9</v>
      </c>
      <c r="I8" s="52" t="s">
        <v>52</v>
      </c>
      <c r="J8" s="52" t="s">
        <v>53</v>
      </c>
      <c r="K8" s="8"/>
      <c r="M8" s="6"/>
      <c r="N8" s="52" t="s">
        <v>65</v>
      </c>
      <c r="O8" s="52" t="s">
        <v>9</v>
      </c>
      <c r="P8" s="52" t="s">
        <v>52</v>
      </c>
      <c r="Q8" s="8"/>
      <c r="S8" s="6"/>
      <c r="T8" s="101" t="s">
        <v>7</v>
      </c>
      <c r="U8" s="102" t="s">
        <v>107</v>
      </c>
      <c r="V8" s="8"/>
      <c r="X8" s="98"/>
      <c r="Y8" s="9" t="s">
        <v>108</v>
      </c>
      <c r="Z8" s="103" t="s">
        <v>66</v>
      </c>
      <c r="AA8" s="104" t="s">
        <v>109</v>
      </c>
      <c r="AB8" s="9" t="s">
        <v>110</v>
      </c>
      <c r="AC8" s="103"/>
      <c r="AD8" s="104"/>
      <c r="AE8" s="100"/>
      <c r="AG8" s="6"/>
      <c r="AH8" s="129" t="s">
        <v>133</v>
      </c>
      <c r="AI8" s="8"/>
    </row>
    <row r="9" spans="2:35" x14ac:dyDescent="0.3">
      <c r="B9" s="6"/>
      <c r="C9" s="7"/>
      <c r="D9" s="7"/>
      <c r="E9" s="8"/>
      <c r="G9" s="6"/>
      <c r="H9" s="53" t="s">
        <v>54</v>
      </c>
      <c r="I9" s="53" t="s">
        <v>55</v>
      </c>
      <c r="J9" s="54">
        <f>IF(H9&lt;&gt;"",COUNTIF(O9:O35,H9),"")</f>
        <v>1</v>
      </c>
      <c r="K9" s="8"/>
      <c r="M9" s="6"/>
      <c r="N9" s="55" t="s">
        <v>66</v>
      </c>
      <c r="O9" s="56" t="s">
        <v>54</v>
      </c>
      <c r="P9" s="57" t="str">
        <f t="shared" ref="P9:P35" si="0">_xlfn.IFNA(INDEX($I$9:$I$22, MATCH(O9,$H$9:$H$22,0)),"")</f>
        <v>PM</v>
      </c>
      <c r="Q9" s="8"/>
      <c r="S9" s="6"/>
      <c r="T9" s="58" t="s">
        <v>111</v>
      </c>
      <c r="U9" s="105">
        <v>44489</v>
      </c>
      <c r="V9" s="8"/>
      <c r="X9" s="98"/>
      <c r="Y9" s="9" t="s">
        <v>112</v>
      </c>
      <c r="Z9" s="103" t="s">
        <v>67</v>
      </c>
      <c r="AA9" s="104" t="s">
        <v>109</v>
      </c>
      <c r="AB9" s="9" t="s">
        <v>113</v>
      </c>
      <c r="AC9" s="103"/>
      <c r="AD9" s="104"/>
      <c r="AE9" s="100"/>
      <c r="AG9" s="6"/>
      <c r="AH9" s="130" t="s">
        <v>94</v>
      </c>
      <c r="AI9" s="8"/>
    </row>
    <row r="10" spans="2:35" x14ac:dyDescent="0.3">
      <c r="B10" s="6"/>
      <c r="C10" s="9" t="s">
        <v>28</v>
      </c>
      <c r="D10" s="51" t="s">
        <v>31</v>
      </c>
      <c r="E10" s="8"/>
      <c r="G10" s="6"/>
      <c r="H10" s="53" t="s">
        <v>56</v>
      </c>
      <c r="I10" s="53" t="s">
        <v>57</v>
      </c>
      <c r="J10" s="54">
        <f t="shared" ref="J10:J22" si="1">IF(H10&lt;&gt;"",COUNTIF(O10:O36,H10),"")</f>
        <v>3</v>
      </c>
      <c r="K10" s="8"/>
      <c r="M10" s="6"/>
      <c r="N10" s="58" t="s">
        <v>67</v>
      </c>
      <c r="O10" s="59" t="s">
        <v>56</v>
      </c>
      <c r="P10" s="60" t="str">
        <f t="shared" si="0"/>
        <v>COD</v>
      </c>
      <c r="Q10" s="8"/>
      <c r="S10" s="6"/>
      <c r="T10" s="58" t="s">
        <v>114</v>
      </c>
      <c r="U10" s="105">
        <v>44504</v>
      </c>
      <c r="V10" s="8"/>
      <c r="X10" s="6"/>
      <c r="Y10" s="9" t="s">
        <v>115</v>
      </c>
      <c r="Z10" s="103" t="s">
        <v>69</v>
      </c>
      <c r="AA10" s="104" t="s">
        <v>109</v>
      </c>
      <c r="AB10" s="9" t="s">
        <v>116</v>
      </c>
      <c r="AC10" s="103"/>
      <c r="AD10" s="104"/>
      <c r="AE10" s="8"/>
      <c r="AG10" s="6"/>
      <c r="AH10" s="131" t="s">
        <v>46</v>
      </c>
      <c r="AI10" s="8"/>
    </row>
    <row r="11" spans="2:35" x14ac:dyDescent="0.3">
      <c r="B11" s="6"/>
      <c r="C11" s="7"/>
      <c r="D11" s="7"/>
      <c r="E11" s="8"/>
      <c r="G11" s="6"/>
      <c r="H11" s="53" t="s">
        <v>58</v>
      </c>
      <c r="I11" s="53" t="s">
        <v>59</v>
      </c>
      <c r="J11" s="54">
        <f t="shared" si="1"/>
        <v>1</v>
      </c>
      <c r="K11" s="8"/>
      <c r="M11" s="6"/>
      <c r="N11" s="58" t="s">
        <v>70</v>
      </c>
      <c r="O11" s="59" t="s">
        <v>56</v>
      </c>
      <c r="P11" s="60" t="str">
        <f t="shared" si="0"/>
        <v>COD</v>
      </c>
      <c r="Q11" s="8"/>
      <c r="S11" s="6"/>
      <c r="T11" s="58"/>
      <c r="U11" s="105"/>
      <c r="V11" s="8"/>
      <c r="X11" s="98"/>
      <c r="Y11" s="9" t="s">
        <v>117</v>
      </c>
      <c r="Z11" s="103"/>
      <c r="AA11" s="104"/>
      <c r="AB11" s="9" t="s">
        <v>118</v>
      </c>
      <c r="AC11" s="103"/>
      <c r="AD11" s="104"/>
      <c r="AE11" s="100"/>
      <c r="AG11" s="6"/>
      <c r="AH11" s="131" t="s">
        <v>134</v>
      </c>
      <c r="AI11" s="8"/>
    </row>
    <row r="12" spans="2:35" x14ac:dyDescent="0.3">
      <c r="B12" s="6"/>
      <c r="C12" s="9" t="s">
        <v>29</v>
      </c>
      <c r="D12" s="61" t="s">
        <v>32</v>
      </c>
      <c r="E12" s="8"/>
      <c r="G12" s="6"/>
      <c r="H12" s="53" t="s">
        <v>60</v>
      </c>
      <c r="I12" s="53" t="s">
        <v>61</v>
      </c>
      <c r="J12" s="54">
        <f t="shared" si="1"/>
        <v>1</v>
      </c>
      <c r="K12" s="8"/>
      <c r="M12" s="6"/>
      <c r="N12" s="58" t="s">
        <v>69</v>
      </c>
      <c r="O12" s="59" t="s">
        <v>58</v>
      </c>
      <c r="P12" s="60" t="str">
        <f t="shared" si="0"/>
        <v>DES</v>
      </c>
      <c r="Q12" s="8"/>
      <c r="S12" s="6"/>
      <c r="T12" s="58"/>
      <c r="U12" s="105"/>
      <c r="V12" s="8"/>
      <c r="X12" s="6"/>
      <c r="AE12" s="8"/>
      <c r="AG12" s="6"/>
      <c r="AH12" s="131" t="s">
        <v>81</v>
      </c>
      <c r="AI12" s="8"/>
    </row>
    <row r="13" spans="2:35" x14ac:dyDescent="0.3">
      <c r="B13" s="6"/>
      <c r="C13" s="7"/>
      <c r="D13" s="7"/>
      <c r="E13" s="8"/>
      <c r="G13" s="6"/>
      <c r="H13" s="53" t="s">
        <v>62</v>
      </c>
      <c r="I13" s="53" t="s">
        <v>63</v>
      </c>
      <c r="J13" s="54">
        <f t="shared" si="1"/>
        <v>1</v>
      </c>
      <c r="K13" s="8"/>
      <c r="M13" s="6"/>
      <c r="N13" s="58" t="s">
        <v>68</v>
      </c>
      <c r="O13" s="59" t="s">
        <v>62</v>
      </c>
      <c r="P13" s="60" t="str">
        <f t="shared" si="0"/>
        <v>FIN</v>
      </c>
      <c r="Q13" s="8"/>
      <c r="S13" s="6"/>
      <c r="T13" s="58"/>
      <c r="U13" s="105"/>
      <c r="V13" s="8"/>
      <c r="X13" s="6"/>
      <c r="Y13" s="101" t="s">
        <v>7</v>
      </c>
      <c r="Z13" s="101" t="s">
        <v>107</v>
      </c>
      <c r="AA13" s="106" t="s">
        <v>119</v>
      </c>
      <c r="AB13" s="107" t="s">
        <v>119</v>
      </c>
      <c r="AC13" s="108"/>
      <c r="AD13" s="109"/>
      <c r="AE13" s="8"/>
      <c r="AG13" s="6"/>
      <c r="AH13" s="131" t="s">
        <v>95</v>
      </c>
      <c r="AI13" s="8"/>
    </row>
    <row r="14" spans="2:35" x14ac:dyDescent="0.3">
      <c r="B14" s="10"/>
      <c r="C14" s="11"/>
      <c r="D14" s="11"/>
      <c r="E14" s="12"/>
      <c r="G14" s="6"/>
      <c r="H14" s="53"/>
      <c r="I14" s="53"/>
      <c r="J14" s="54" t="str">
        <f t="shared" si="1"/>
        <v/>
      </c>
      <c r="K14" s="8"/>
      <c r="M14" s="6"/>
      <c r="N14" s="58" t="s">
        <v>71</v>
      </c>
      <c r="O14" s="59" t="s">
        <v>56</v>
      </c>
      <c r="P14" s="60" t="str">
        <f t="shared" si="0"/>
        <v>COD</v>
      </c>
      <c r="Q14" s="8"/>
      <c r="S14" s="6"/>
      <c r="T14" s="58"/>
      <c r="U14" s="105"/>
      <c r="V14" s="8"/>
      <c r="X14" s="6"/>
      <c r="Y14" s="110" t="s">
        <v>66</v>
      </c>
      <c r="Z14" s="111">
        <v>44524</v>
      </c>
      <c r="AA14" s="112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44524</v>
      </c>
      <c r="AB14" s="113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44524</v>
      </c>
      <c r="AC14" s="108"/>
      <c r="AD14" s="114"/>
      <c r="AE14" s="8"/>
      <c r="AG14" s="6"/>
      <c r="AH14" s="131" t="s">
        <v>135</v>
      </c>
      <c r="AI14" s="8"/>
    </row>
    <row r="15" spans="2:35" x14ac:dyDescent="0.3">
      <c r="G15" s="6"/>
      <c r="H15" s="53"/>
      <c r="I15" s="53"/>
      <c r="J15" s="54" t="str">
        <f t="shared" si="1"/>
        <v/>
      </c>
      <c r="K15" s="8"/>
      <c r="M15" s="6"/>
      <c r="N15" s="58" t="s">
        <v>87</v>
      </c>
      <c r="O15" s="59" t="s">
        <v>60</v>
      </c>
      <c r="P15" s="60" t="str">
        <f t="shared" si="0"/>
        <v>MAR</v>
      </c>
      <c r="Q15" s="8"/>
      <c r="S15" s="6"/>
      <c r="T15" s="58"/>
      <c r="U15" s="105"/>
      <c r="V15" s="8"/>
      <c r="X15" s="6"/>
      <c r="Y15" s="110" t="s">
        <v>67</v>
      </c>
      <c r="Z15" s="111">
        <v>44512</v>
      </c>
      <c r="AA15" s="115">
        <f t="shared" si="2"/>
        <v>44512</v>
      </c>
      <c r="AB15" s="113">
        <v>44512</v>
      </c>
      <c r="AC15" s="108"/>
      <c r="AD15" s="114"/>
      <c r="AE15" s="8"/>
      <c r="AG15" s="6"/>
      <c r="AH15" s="131"/>
      <c r="AI15" s="8"/>
    </row>
    <row r="16" spans="2:35" x14ac:dyDescent="0.3">
      <c r="G16" s="6"/>
      <c r="H16" s="53"/>
      <c r="I16" s="53"/>
      <c r="J16" s="54" t="str">
        <f t="shared" si="1"/>
        <v/>
      </c>
      <c r="K16" s="8"/>
      <c r="M16" s="6"/>
      <c r="N16" s="58"/>
      <c r="O16" s="59"/>
      <c r="P16" s="60" t="str">
        <f t="shared" si="0"/>
        <v/>
      </c>
      <c r="Q16" s="8"/>
      <c r="S16" s="6"/>
      <c r="T16" s="58"/>
      <c r="U16" s="105"/>
      <c r="V16" s="8"/>
      <c r="X16" s="6"/>
      <c r="Y16" s="110" t="s">
        <v>69</v>
      </c>
      <c r="Z16" s="111">
        <v>44496</v>
      </c>
      <c r="AA16" s="115">
        <f t="shared" si="2"/>
        <v>44496</v>
      </c>
      <c r="AB16" s="113">
        <v>44496</v>
      </c>
      <c r="AC16" s="108"/>
      <c r="AD16" s="114"/>
      <c r="AE16" s="8"/>
      <c r="AG16" s="6"/>
      <c r="AH16" s="131"/>
      <c r="AI16" s="8"/>
    </row>
    <row r="17" spans="2:35" x14ac:dyDescent="0.3">
      <c r="G17" s="6"/>
      <c r="H17" s="53"/>
      <c r="I17" s="53"/>
      <c r="J17" s="54" t="str">
        <f t="shared" si="1"/>
        <v/>
      </c>
      <c r="K17" s="8"/>
      <c r="M17" s="6"/>
      <c r="N17" s="58"/>
      <c r="O17" s="59"/>
      <c r="P17" s="60" t="str">
        <f t="shared" si="0"/>
        <v/>
      </c>
      <c r="Q17" s="8"/>
      <c r="S17" s="6"/>
      <c r="T17" s="58"/>
      <c r="U17" s="105"/>
      <c r="V17" s="8"/>
      <c r="X17" s="6"/>
      <c r="Y17" s="110"/>
      <c r="Z17" s="111"/>
      <c r="AA17" s="115" t="str">
        <f t="shared" si="2"/>
        <v/>
      </c>
      <c r="AB17" s="113"/>
      <c r="AC17" s="108"/>
      <c r="AD17" s="114"/>
      <c r="AE17" s="8"/>
      <c r="AG17" s="6"/>
      <c r="AH17" s="131"/>
      <c r="AI17" s="8"/>
    </row>
    <row r="18" spans="2:35" x14ac:dyDescent="0.3">
      <c r="G18" s="6"/>
      <c r="H18" s="53"/>
      <c r="I18" s="53"/>
      <c r="J18" s="54" t="str">
        <f t="shared" si="1"/>
        <v/>
      </c>
      <c r="K18" s="8"/>
      <c r="M18" s="6"/>
      <c r="N18" s="58"/>
      <c r="O18" s="59"/>
      <c r="P18" s="60" t="str">
        <f t="shared" si="0"/>
        <v/>
      </c>
      <c r="Q18" s="8"/>
      <c r="S18" s="6"/>
      <c r="T18" s="58"/>
      <c r="U18" s="105"/>
      <c r="V18" s="8"/>
      <c r="X18" s="6"/>
      <c r="Y18" s="110"/>
      <c r="Z18" s="111"/>
      <c r="AA18" s="115" t="str">
        <f t="shared" si="2"/>
        <v/>
      </c>
      <c r="AB18" s="113"/>
      <c r="AC18" s="108"/>
      <c r="AD18" s="114"/>
      <c r="AE18" s="8"/>
      <c r="AG18" s="6"/>
      <c r="AH18" s="131"/>
      <c r="AI18" s="8"/>
    </row>
    <row r="19" spans="2:35" x14ac:dyDescent="0.3">
      <c r="G19" s="6"/>
      <c r="H19" s="53"/>
      <c r="I19" s="53"/>
      <c r="J19" s="54" t="str">
        <f t="shared" si="1"/>
        <v/>
      </c>
      <c r="K19" s="8"/>
      <c r="M19" s="6"/>
      <c r="N19" s="58"/>
      <c r="O19" s="59"/>
      <c r="P19" s="60" t="str">
        <f t="shared" si="0"/>
        <v/>
      </c>
      <c r="Q19" s="8"/>
      <c r="S19" s="6"/>
      <c r="T19" s="58"/>
      <c r="U19" s="105"/>
      <c r="V19" s="8"/>
      <c r="X19" s="6"/>
      <c r="Y19" s="110"/>
      <c r="Z19" s="111"/>
      <c r="AA19" s="115" t="str">
        <f t="shared" si="2"/>
        <v/>
      </c>
      <c r="AB19" s="113"/>
      <c r="AC19" s="108"/>
      <c r="AD19" s="114"/>
      <c r="AE19" s="8"/>
      <c r="AG19" s="6"/>
      <c r="AH19" s="131"/>
      <c r="AI19" s="8"/>
    </row>
    <row r="20" spans="2:35" x14ac:dyDescent="0.3">
      <c r="G20" s="6"/>
      <c r="H20" s="53"/>
      <c r="I20" s="53"/>
      <c r="J20" s="54" t="str">
        <f t="shared" si="1"/>
        <v/>
      </c>
      <c r="K20" s="8"/>
      <c r="M20" s="6"/>
      <c r="N20" s="58"/>
      <c r="O20" s="59"/>
      <c r="P20" s="60" t="str">
        <f t="shared" si="0"/>
        <v/>
      </c>
      <c r="Q20" s="8"/>
      <c r="S20" s="6"/>
      <c r="T20" s="58"/>
      <c r="U20" s="105"/>
      <c r="V20" s="8"/>
      <c r="X20" s="6"/>
      <c r="Y20" s="110"/>
      <c r="Z20" s="111"/>
      <c r="AA20" s="115" t="str">
        <f t="shared" si="2"/>
        <v/>
      </c>
      <c r="AB20" s="113"/>
      <c r="AC20" s="108"/>
      <c r="AD20" s="114"/>
      <c r="AE20" s="8"/>
      <c r="AG20" s="6"/>
      <c r="AH20" s="131"/>
      <c r="AI20" s="8"/>
    </row>
    <row r="21" spans="2:35" x14ac:dyDescent="0.3">
      <c r="G21" s="6"/>
      <c r="H21" s="53"/>
      <c r="I21" s="53"/>
      <c r="J21" s="54" t="str">
        <f t="shared" si="1"/>
        <v/>
      </c>
      <c r="K21" s="8"/>
      <c r="M21" s="6"/>
      <c r="N21" s="58"/>
      <c r="O21" s="59"/>
      <c r="P21" s="60" t="str">
        <f t="shared" si="0"/>
        <v/>
      </c>
      <c r="Q21" s="8"/>
      <c r="S21" s="6"/>
      <c r="T21" s="58"/>
      <c r="U21" s="105"/>
      <c r="V21" s="8"/>
      <c r="X21" s="6"/>
      <c r="Y21" s="110"/>
      <c r="Z21" s="111"/>
      <c r="AA21" s="115" t="str">
        <f t="shared" si="2"/>
        <v/>
      </c>
      <c r="AB21" s="113"/>
      <c r="AC21" s="108"/>
      <c r="AD21" s="114"/>
      <c r="AE21" s="8"/>
      <c r="AG21" s="6"/>
      <c r="AH21" s="131"/>
      <c r="AI21" s="8"/>
    </row>
    <row r="22" spans="2:35" x14ac:dyDescent="0.3">
      <c r="G22" s="6"/>
      <c r="H22" s="53"/>
      <c r="I22" s="53"/>
      <c r="J22" s="54" t="str">
        <f t="shared" si="1"/>
        <v/>
      </c>
      <c r="K22" s="8"/>
      <c r="M22" s="6"/>
      <c r="N22" s="58"/>
      <c r="O22" s="59"/>
      <c r="P22" s="60" t="str">
        <f t="shared" si="0"/>
        <v/>
      </c>
      <c r="Q22" s="8"/>
      <c r="S22" s="6"/>
      <c r="T22" s="58"/>
      <c r="U22" s="105"/>
      <c r="V22" s="8"/>
      <c r="X22" s="6"/>
      <c r="Y22" s="110"/>
      <c r="Z22" s="111"/>
      <c r="AA22" s="115" t="str">
        <f t="shared" si="2"/>
        <v/>
      </c>
      <c r="AB22" s="113"/>
      <c r="AC22" s="108"/>
      <c r="AD22" s="114"/>
      <c r="AE22" s="8"/>
      <c r="AG22" s="6"/>
      <c r="AH22" s="131"/>
      <c r="AI22" s="8"/>
    </row>
    <row r="23" spans="2:35" x14ac:dyDescent="0.3">
      <c r="G23" s="10"/>
      <c r="H23" s="11"/>
      <c r="I23" s="11"/>
      <c r="J23" s="11"/>
      <c r="K23" s="12"/>
      <c r="M23" s="6"/>
      <c r="N23" s="58"/>
      <c r="O23" s="59"/>
      <c r="P23" s="60" t="str">
        <f t="shared" si="0"/>
        <v/>
      </c>
      <c r="Q23" s="8"/>
      <c r="S23" s="6"/>
      <c r="T23" s="58"/>
      <c r="U23" s="105"/>
      <c r="V23" s="8"/>
      <c r="X23" s="6"/>
      <c r="Y23" s="110"/>
      <c r="Z23" s="111"/>
      <c r="AA23" s="115" t="str">
        <f t="shared" si="2"/>
        <v/>
      </c>
      <c r="AB23" s="113"/>
      <c r="AC23" s="108"/>
      <c r="AD23" s="114"/>
      <c r="AE23" s="8"/>
      <c r="AG23" s="6"/>
      <c r="AH23" s="131"/>
      <c r="AI23" s="8"/>
    </row>
    <row r="24" spans="2:35" ht="16.8" x14ac:dyDescent="0.4">
      <c r="B24" s="120"/>
      <c r="G24" s="126" t="s">
        <v>130</v>
      </c>
      <c r="M24" s="6"/>
      <c r="N24" s="58"/>
      <c r="O24" s="59"/>
      <c r="P24" s="60" t="str">
        <f t="shared" si="0"/>
        <v/>
      </c>
      <c r="Q24" s="8"/>
      <c r="S24" s="6"/>
      <c r="T24" s="58"/>
      <c r="U24" s="105"/>
      <c r="V24" s="8"/>
      <c r="X24" s="6"/>
      <c r="Y24" s="110"/>
      <c r="Z24" s="111"/>
      <c r="AA24" s="115" t="str">
        <f t="shared" si="2"/>
        <v/>
      </c>
      <c r="AB24" s="113"/>
      <c r="AC24" s="108"/>
      <c r="AD24" s="114"/>
      <c r="AE24" s="8"/>
      <c r="AG24" s="6"/>
      <c r="AH24" s="131"/>
      <c r="AI24" s="8"/>
    </row>
    <row r="25" spans="2:35" ht="16.8" x14ac:dyDescent="0.4">
      <c r="B25" s="121"/>
      <c r="M25" s="6"/>
      <c r="N25" s="58"/>
      <c r="O25" s="59"/>
      <c r="P25" s="60" t="str">
        <f t="shared" si="0"/>
        <v/>
      </c>
      <c r="Q25" s="8"/>
      <c r="S25" s="6"/>
      <c r="T25" s="58"/>
      <c r="U25" s="105"/>
      <c r="V25" s="8"/>
      <c r="X25" s="6"/>
      <c r="Y25" s="110"/>
      <c r="Z25" s="111"/>
      <c r="AA25" s="115" t="str">
        <f t="shared" si="2"/>
        <v/>
      </c>
      <c r="AB25" s="113"/>
      <c r="AC25" s="108"/>
      <c r="AD25" s="114"/>
      <c r="AE25" s="8"/>
      <c r="AG25" s="6"/>
      <c r="AH25" s="131"/>
      <c r="AI25" s="8"/>
    </row>
    <row r="26" spans="2:35" ht="16.8" x14ac:dyDescent="0.4">
      <c r="B26" s="120"/>
      <c r="M26" s="6"/>
      <c r="N26" s="58"/>
      <c r="O26" s="59"/>
      <c r="P26" s="60" t="str">
        <f t="shared" si="0"/>
        <v/>
      </c>
      <c r="Q26" s="8"/>
      <c r="S26" s="6"/>
      <c r="T26" s="58"/>
      <c r="U26" s="105"/>
      <c r="V26" s="8"/>
      <c r="X26" s="6"/>
      <c r="Y26" s="110"/>
      <c r="Z26" s="111"/>
      <c r="AA26" s="115" t="str">
        <f t="shared" si="2"/>
        <v/>
      </c>
      <c r="AB26" s="113"/>
      <c r="AC26" s="108"/>
      <c r="AD26" s="114"/>
      <c r="AE26" s="8"/>
      <c r="AG26" s="6"/>
      <c r="AH26" s="131"/>
      <c r="AI26" s="8"/>
    </row>
    <row r="27" spans="2:35" ht="16.8" x14ac:dyDescent="0.4">
      <c r="B27" s="120"/>
      <c r="M27" s="6"/>
      <c r="N27" s="58"/>
      <c r="O27" s="59"/>
      <c r="P27" s="60" t="str">
        <f t="shared" si="0"/>
        <v/>
      </c>
      <c r="Q27" s="8"/>
      <c r="S27" s="6"/>
      <c r="T27" s="58"/>
      <c r="U27" s="105"/>
      <c r="V27" s="8"/>
      <c r="X27" s="6"/>
      <c r="Y27" s="110"/>
      <c r="Z27" s="111"/>
      <c r="AA27" s="115" t="str">
        <f t="shared" si="2"/>
        <v/>
      </c>
      <c r="AB27" s="113"/>
      <c r="AC27" s="108"/>
      <c r="AD27" s="114"/>
      <c r="AE27" s="8"/>
      <c r="AG27" s="6"/>
      <c r="AH27" s="131"/>
      <c r="AI27" s="8"/>
    </row>
    <row r="28" spans="2:35" ht="16.8" x14ac:dyDescent="0.4">
      <c r="B28" s="120"/>
      <c r="M28" s="6"/>
      <c r="N28" s="58"/>
      <c r="O28" s="59"/>
      <c r="P28" s="60" t="str">
        <f t="shared" si="0"/>
        <v/>
      </c>
      <c r="Q28" s="8"/>
      <c r="S28" s="6"/>
      <c r="T28" s="58"/>
      <c r="U28" s="105"/>
      <c r="V28" s="8"/>
      <c r="X28" s="6"/>
      <c r="Y28" s="110"/>
      <c r="Z28" s="111"/>
      <c r="AA28" s="115" t="str">
        <f t="shared" si="2"/>
        <v/>
      </c>
      <c r="AB28" s="113"/>
      <c r="AC28" s="108"/>
      <c r="AD28" s="114"/>
      <c r="AE28" s="8"/>
      <c r="AG28" s="6"/>
      <c r="AH28" s="131"/>
      <c r="AI28" s="8"/>
    </row>
    <row r="29" spans="2:35" ht="15.6" x14ac:dyDescent="0.35">
      <c r="B29" s="122"/>
      <c r="M29" s="6"/>
      <c r="N29" s="58"/>
      <c r="O29" s="59"/>
      <c r="P29" s="60" t="str">
        <f t="shared" si="0"/>
        <v/>
      </c>
      <c r="Q29" s="8"/>
      <c r="S29" s="6"/>
      <c r="T29" s="58"/>
      <c r="U29" s="105"/>
      <c r="V29" s="8"/>
      <c r="X29" s="6"/>
      <c r="Y29" s="110"/>
      <c r="Z29" s="111"/>
      <c r="AA29" s="115" t="str">
        <f t="shared" si="2"/>
        <v/>
      </c>
      <c r="AB29" s="113"/>
      <c r="AC29" s="108"/>
      <c r="AD29" s="114"/>
      <c r="AE29" s="8"/>
      <c r="AG29" s="6"/>
      <c r="AH29" s="131"/>
      <c r="AI29" s="8"/>
    </row>
    <row r="30" spans="2:35" x14ac:dyDescent="0.3">
      <c r="M30" s="6"/>
      <c r="N30" s="58"/>
      <c r="O30" s="59"/>
      <c r="P30" s="60" t="str">
        <f t="shared" si="0"/>
        <v/>
      </c>
      <c r="Q30" s="8"/>
      <c r="S30" s="6"/>
      <c r="T30" s="58"/>
      <c r="U30" s="105"/>
      <c r="V30" s="8"/>
      <c r="X30" s="6"/>
      <c r="Y30" s="110"/>
      <c r="Z30" s="111"/>
      <c r="AA30" s="115" t="str">
        <f t="shared" si="2"/>
        <v/>
      </c>
      <c r="AB30" s="113"/>
      <c r="AC30" s="108"/>
      <c r="AD30" s="114"/>
      <c r="AE30" s="8"/>
      <c r="AG30" s="6"/>
      <c r="AH30" s="131"/>
      <c r="AI30" s="8"/>
    </row>
    <row r="31" spans="2:35" x14ac:dyDescent="0.3">
      <c r="M31" s="6"/>
      <c r="N31" s="58"/>
      <c r="O31" s="59"/>
      <c r="P31" s="60" t="str">
        <f t="shared" si="0"/>
        <v/>
      </c>
      <c r="Q31" s="8"/>
      <c r="S31" s="6"/>
      <c r="T31" s="58"/>
      <c r="U31" s="105"/>
      <c r="V31" s="8"/>
      <c r="X31" s="6"/>
      <c r="Y31" s="110"/>
      <c r="Z31" s="111"/>
      <c r="AA31" s="115" t="str">
        <f t="shared" si="2"/>
        <v/>
      </c>
      <c r="AB31" s="113"/>
      <c r="AC31" s="108"/>
      <c r="AD31" s="114"/>
      <c r="AE31" s="8"/>
      <c r="AG31" s="6"/>
      <c r="AH31" s="131"/>
      <c r="AI31" s="8"/>
    </row>
    <row r="32" spans="2:35" x14ac:dyDescent="0.3">
      <c r="M32" s="6"/>
      <c r="N32" s="58"/>
      <c r="O32" s="59"/>
      <c r="P32" s="60" t="str">
        <f t="shared" si="0"/>
        <v/>
      </c>
      <c r="Q32" s="8"/>
      <c r="S32" s="6"/>
      <c r="T32" s="58"/>
      <c r="U32" s="105"/>
      <c r="V32" s="8"/>
      <c r="X32" s="6"/>
      <c r="Y32" s="110"/>
      <c r="Z32" s="111"/>
      <c r="AA32" s="115" t="str">
        <f t="shared" si="2"/>
        <v/>
      </c>
      <c r="AB32" s="113"/>
      <c r="AC32" s="108"/>
      <c r="AD32" s="114"/>
      <c r="AE32" s="8"/>
      <c r="AG32" s="6"/>
      <c r="AH32" s="131"/>
      <c r="AI32" s="8"/>
    </row>
    <row r="33" spans="13:35" x14ac:dyDescent="0.3">
      <c r="M33" s="6"/>
      <c r="N33" s="58"/>
      <c r="O33" s="59"/>
      <c r="P33" s="60" t="str">
        <f t="shared" si="0"/>
        <v/>
      </c>
      <c r="Q33" s="8"/>
      <c r="S33" s="6"/>
      <c r="T33" s="58"/>
      <c r="U33" s="105"/>
      <c r="V33" s="8"/>
      <c r="X33" s="6"/>
      <c r="Y33" s="110"/>
      <c r="Z33" s="111"/>
      <c r="AA33" s="115" t="str">
        <f t="shared" si="2"/>
        <v/>
      </c>
      <c r="AB33" s="113"/>
      <c r="AC33" s="108"/>
      <c r="AD33" s="114"/>
      <c r="AE33" s="8"/>
      <c r="AG33" s="6"/>
      <c r="AH33" s="131"/>
      <c r="AI33" s="8"/>
    </row>
    <row r="34" spans="13:35" x14ac:dyDescent="0.3">
      <c r="M34" s="6"/>
      <c r="N34" s="58"/>
      <c r="O34" s="59"/>
      <c r="P34" s="60" t="str">
        <f t="shared" si="0"/>
        <v/>
      </c>
      <c r="Q34" s="8"/>
      <c r="S34" s="6"/>
      <c r="T34" s="58"/>
      <c r="U34" s="105"/>
      <c r="V34" s="8"/>
      <c r="X34" s="6"/>
      <c r="Y34" s="110"/>
      <c r="Z34" s="111"/>
      <c r="AA34" s="115" t="str">
        <f t="shared" si="2"/>
        <v/>
      </c>
      <c r="AB34" s="113"/>
      <c r="AC34" s="108"/>
      <c r="AD34" s="114"/>
      <c r="AE34" s="8"/>
      <c r="AG34" s="6"/>
      <c r="AH34" s="131"/>
      <c r="AI34" s="8"/>
    </row>
    <row r="35" spans="13:35" x14ac:dyDescent="0.3">
      <c r="M35" s="6"/>
      <c r="N35" s="62"/>
      <c r="O35" s="63"/>
      <c r="P35" s="64" t="str">
        <f t="shared" si="0"/>
        <v/>
      </c>
      <c r="Q35" s="8"/>
      <c r="S35" s="6"/>
      <c r="T35" s="58"/>
      <c r="U35" s="105"/>
      <c r="V35" s="8"/>
      <c r="X35" s="6"/>
      <c r="Y35" s="110"/>
      <c r="Z35" s="111"/>
      <c r="AA35" s="115" t="str">
        <f t="shared" si="2"/>
        <v/>
      </c>
      <c r="AB35" s="113"/>
      <c r="AC35" s="108"/>
      <c r="AD35" s="114"/>
      <c r="AE35" s="8"/>
      <c r="AG35" s="6"/>
      <c r="AH35" s="131"/>
      <c r="AI35" s="8"/>
    </row>
    <row r="36" spans="13:35" x14ac:dyDescent="0.3">
      <c r="M36" s="10"/>
      <c r="N36" s="65"/>
      <c r="O36" s="65"/>
      <c r="P36" s="65"/>
      <c r="Q36" s="66"/>
      <c r="S36" s="6"/>
      <c r="T36" s="58"/>
      <c r="U36" s="105"/>
      <c r="V36" s="8"/>
      <c r="X36" s="6"/>
      <c r="Y36" s="110"/>
      <c r="Z36" s="111"/>
      <c r="AA36" s="115" t="str">
        <f t="shared" si="2"/>
        <v/>
      </c>
      <c r="AB36" s="113"/>
      <c r="AC36" s="108"/>
      <c r="AD36" s="114"/>
      <c r="AE36" s="8"/>
      <c r="AG36" s="6"/>
      <c r="AH36" s="131"/>
      <c r="AI36" s="8"/>
    </row>
    <row r="37" spans="13:35" x14ac:dyDescent="0.3">
      <c r="S37" s="6"/>
      <c r="T37" s="58"/>
      <c r="U37" s="60"/>
      <c r="V37" s="8"/>
      <c r="X37" s="6"/>
      <c r="Y37" s="110"/>
      <c r="Z37" s="111"/>
      <c r="AA37" s="115" t="str">
        <f t="shared" si="2"/>
        <v/>
      </c>
      <c r="AB37" s="113"/>
      <c r="AC37" s="108"/>
      <c r="AD37" s="114"/>
      <c r="AE37" s="8"/>
      <c r="AG37" s="6"/>
      <c r="AH37" s="131"/>
      <c r="AI37" s="8"/>
    </row>
    <row r="38" spans="13:35" x14ac:dyDescent="0.3">
      <c r="S38" s="6"/>
      <c r="T38" s="58"/>
      <c r="U38" s="60"/>
      <c r="V38" s="8"/>
      <c r="X38" s="6"/>
      <c r="Y38" s="110"/>
      <c r="Z38" s="111"/>
      <c r="AA38" s="115" t="str">
        <f t="shared" si="2"/>
        <v/>
      </c>
      <c r="AB38" s="113"/>
      <c r="AC38" s="108"/>
      <c r="AD38" s="114"/>
      <c r="AE38" s="8"/>
      <c r="AG38" s="6"/>
      <c r="AH38" s="131"/>
      <c r="AI38" s="8"/>
    </row>
    <row r="39" spans="13:35" x14ac:dyDescent="0.3">
      <c r="S39" s="6"/>
      <c r="T39" s="58"/>
      <c r="U39" s="60"/>
      <c r="V39" s="8"/>
      <c r="X39" s="6"/>
      <c r="Y39" s="110"/>
      <c r="Z39" s="111"/>
      <c r="AA39" s="115" t="str">
        <f t="shared" si="2"/>
        <v/>
      </c>
      <c r="AB39" s="113"/>
      <c r="AC39" s="108"/>
      <c r="AD39" s="114"/>
      <c r="AE39" s="8"/>
      <c r="AG39" s="6"/>
      <c r="AH39" s="131"/>
      <c r="AI39" s="8"/>
    </row>
    <row r="40" spans="13:35" x14ac:dyDescent="0.3">
      <c r="S40" s="6"/>
      <c r="T40" s="58"/>
      <c r="U40" s="60"/>
      <c r="V40" s="8"/>
      <c r="X40" s="6"/>
      <c r="Y40" s="110"/>
      <c r="Z40" s="111"/>
      <c r="AA40" s="115" t="str">
        <f t="shared" si="2"/>
        <v/>
      </c>
      <c r="AB40" s="113"/>
      <c r="AC40" s="108"/>
      <c r="AD40" s="114"/>
      <c r="AE40" s="8"/>
      <c r="AG40" s="6"/>
      <c r="AH40" s="131"/>
      <c r="AI40" s="8"/>
    </row>
    <row r="41" spans="13:35" x14ac:dyDescent="0.3">
      <c r="S41" s="6"/>
      <c r="T41" s="58"/>
      <c r="U41" s="60"/>
      <c r="V41" s="8"/>
      <c r="X41" s="6"/>
      <c r="Y41" s="110"/>
      <c r="Z41" s="111"/>
      <c r="AA41" s="115" t="str">
        <f t="shared" si="2"/>
        <v/>
      </c>
      <c r="AB41" s="113"/>
      <c r="AC41" s="108"/>
      <c r="AD41" s="114"/>
      <c r="AE41" s="8"/>
      <c r="AG41" s="6"/>
      <c r="AH41" s="131"/>
      <c r="AI41" s="8"/>
    </row>
    <row r="42" spans="13:35" x14ac:dyDescent="0.3">
      <c r="S42" s="6"/>
      <c r="T42" s="58"/>
      <c r="U42" s="60"/>
      <c r="V42" s="8"/>
      <c r="X42" s="6"/>
      <c r="Y42" s="110"/>
      <c r="Z42" s="111"/>
      <c r="AA42" s="115" t="str">
        <f t="shared" si="2"/>
        <v/>
      </c>
      <c r="AB42" s="113"/>
      <c r="AC42" s="108"/>
      <c r="AD42" s="114"/>
      <c r="AE42" s="8"/>
      <c r="AG42" s="6"/>
      <c r="AH42" s="131"/>
      <c r="AI42" s="8"/>
    </row>
    <row r="43" spans="13:35" x14ac:dyDescent="0.3">
      <c r="S43" s="6"/>
      <c r="T43" s="58"/>
      <c r="U43" s="60"/>
      <c r="V43" s="8"/>
      <c r="X43" s="6"/>
      <c r="Y43" s="110"/>
      <c r="Z43" s="111"/>
      <c r="AA43" s="115" t="str">
        <f t="shared" si="2"/>
        <v/>
      </c>
      <c r="AB43" s="113"/>
      <c r="AC43" s="108"/>
      <c r="AD43" s="114"/>
      <c r="AE43" s="8"/>
      <c r="AG43" s="6"/>
      <c r="AH43" s="131"/>
      <c r="AI43" s="8"/>
    </row>
    <row r="44" spans="13:35" x14ac:dyDescent="0.3">
      <c r="S44" s="6"/>
      <c r="T44" s="58"/>
      <c r="U44" s="60"/>
      <c r="V44" s="8"/>
      <c r="X44" s="6"/>
      <c r="Y44" s="110"/>
      <c r="Z44" s="111"/>
      <c r="AA44" s="115" t="str">
        <f t="shared" si="2"/>
        <v/>
      </c>
      <c r="AB44" s="113"/>
      <c r="AC44" s="108"/>
      <c r="AD44" s="114"/>
      <c r="AE44" s="8"/>
      <c r="AG44" s="6"/>
      <c r="AH44" s="131"/>
      <c r="AI44" s="8"/>
    </row>
    <row r="45" spans="13:35" x14ac:dyDescent="0.3">
      <c r="S45" s="6"/>
      <c r="T45" s="58"/>
      <c r="U45" s="60"/>
      <c r="V45" s="8"/>
      <c r="X45" s="6"/>
      <c r="Y45" s="110"/>
      <c r="Z45" s="111"/>
      <c r="AA45" s="115" t="str">
        <f t="shared" si="2"/>
        <v/>
      </c>
      <c r="AB45" s="113"/>
      <c r="AC45" s="108"/>
      <c r="AD45" s="114"/>
      <c r="AE45" s="8"/>
      <c r="AG45" s="6"/>
      <c r="AH45" s="131"/>
      <c r="AI45" s="8"/>
    </row>
    <row r="46" spans="13:35" x14ac:dyDescent="0.3">
      <c r="S46" s="6"/>
      <c r="T46" s="58"/>
      <c r="U46" s="60"/>
      <c r="V46" s="8"/>
      <c r="X46" s="6"/>
      <c r="Y46" s="110"/>
      <c r="Z46" s="111"/>
      <c r="AA46" s="115" t="str">
        <f t="shared" si="2"/>
        <v/>
      </c>
      <c r="AB46" s="113"/>
      <c r="AC46" s="108"/>
      <c r="AD46" s="114"/>
      <c r="AE46" s="8"/>
      <c r="AG46" s="6"/>
      <c r="AH46" s="131"/>
      <c r="AI46" s="8"/>
    </row>
    <row r="47" spans="13:35" x14ac:dyDescent="0.3">
      <c r="S47" s="6"/>
      <c r="T47" s="58"/>
      <c r="U47" s="60"/>
      <c r="V47" s="8"/>
      <c r="X47" s="6"/>
      <c r="Y47" s="110"/>
      <c r="Z47" s="111"/>
      <c r="AA47" s="115" t="str">
        <f t="shared" si="2"/>
        <v/>
      </c>
      <c r="AB47" s="113"/>
      <c r="AC47" s="108"/>
      <c r="AD47" s="114"/>
      <c r="AE47" s="8"/>
      <c r="AG47" s="6"/>
      <c r="AH47" s="131"/>
      <c r="AI47" s="8"/>
    </row>
    <row r="48" spans="13:35" x14ac:dyDescent="0.3">
      <c r="S48" s="6"/>
      <c r="T48" s="58"/>
      <c r="U48" s="60"/>
      <c r="V48" s="8"/>
      <c r="X48" s="6"/>
      <c r="Y48" s="110"/>
      <c r="Z48" s="111"/>
      <c r="AA48" s="115" t="str">
        <f t="shared" si="2"/>
        <v/>
      </c>
      <c r="AB48" s="113"/>
      <c r="AC48" s="108"/>
      <c r="AD48" s="114"/>
      <c r="AE48" s="8"/>
      <c r="AG48" s="6"/>
      <c r="AH48" s="131"/>
      <c r="AI48" s="8"/>
    </row>
    <row r="49" spans="19:35" x14ac:dyDescent="0.3">
      <c r="S49" s="6"/>
      <c r="T49" s="58"/>
      <c r="U49" s="60"/>
      <c r="V49" s="8"/>
      <c r="X49" s="6"/>
      <c r="Y49" s="110"/>
      <c r="Z49" s="111"/>
      <c r="AA49" s="115" t="str">
        <f t="shared" si="2"/>
        <v/>
      </c>
      <c r="AB49" s="113"/>
      <c r="AC49" s="108"/>
      <c r="AD49" s="114"/>
      <c r="AE49" s="8"/>
      <c r="AG49" s="6"/>
      <c r="AH49" s="131"/>
      <c r="AI49" s="8"/>
    </row>
    <row r="50" spans="19:35" x14ac:dyDescent="0.3">
      <c r="S50" s="6"/>
      <c r="T50" s="58"/>
      <c r="U50" s="60"/>
      <c r="V50" s="8"/>
      <c r="X50" s="6"/>
      <c r="Y50" s="110"/>
      <c r="Z50" s="111"/>
      <c r="AA50" s="115" t="str">
        <f t="shared" si="2"/>
        <v/>
      </c>
      <c r="AB50" s="113"/>
      <c r="AC50" s="108"/>
      <c r="AD50" s="114"/>
      <c r="AE50" s="8"/>
      <c r="AG50" s="6"/>
      <c r="AH50" s="131"/>
      <c r="AI50" s="8"/>
    </row>
    <row r="51" spans="19:35" x14ac:dyDescent="0.3">
      <c r="S51" s="6"/>
      <c r="T51" s="58"/>
      <c r="U51" s="60"/>
      <c r="V51" s="8"/>
      <c r="X51" s="6"/>
      <c r="Y51" s="110"/>
      <c r="Z51" s="111"/>
      <c r="AA51" s="115" t="str">
        <f t="shared" si="2"/>
        <v/>
      </c>
      <c r="AB51" s="113"/>
      <c r="AC51" s="108"/>
      <c r="AD51" s="114"/>
      <c r="AE51" s="8"/>
      <c r="AG51" s="6"/>
      <c r="AH51" s="131"/>
      <c r="AI51" s="8"/>
    </row>
    <row r="52" spans="19:35" x14ac:dyDescent="0.3">
      <c r="S52" s="6"/>
      <c r="T52" s="58"/>
      <c r="U52" s="60"/>
      <c r="V52" s="8"/>
      <c r="X52" s="6"/>
      <c r="Y52" s="110"/>
      <c r="Z52" s="111"/>
      <c r="AA52" s="115" t="str">
        <f t="shared" si="2"/>
        <v/>
      </c>
      <c r="AB52" s="113"/>
      <c r="AC52" s="108"/>
      <c r="AD52" s="114"/>
      <c r="AE52" s="8"/>
      <c r="AG52" s="6"/>
      <c r="AH52" s="131"/>
      <c r="AI52" s="8"/>
    </row>
    <row r="53" spans="19:35" x14ac:dyDescent="0.3">
      <c r="S53" s="6"/>
      <c r="T53" s="58"/>
      <c r="U53" s="60"/>
      <c r="V53" s="8"/>
      <c r="X53" s="6"/>
      <c r="Y53" s="110"/>
      <c r="Z53" s="111"/>
      <c r="AA53" s="115" t="str">
        <f t="shared" si="2"/>
        <v/>
      </c>
      <c r="AB53" s="113"/>
      <c r="AC53" s="108"/>
      <c r="AD53" s="114"/>
      <c r="AE53" s="8"/>
      <c r="AG53" s="6"/>
      <c r="AH53" s="131"/>
      <c r="AI53" s="8"/>
    </row>
    <row r="54" spans="19:35" x14ac:dyDescent="0.3">
      <c r="S54" s="10"/>
      <c r="T54" s="11"/>
      <c r="U54" s="11"/>
      <c r="V54" s="12"/>
      <c r="X54" s="6"/>
      <c r="Y54" s="110"/>
      <c r="Z54" s="111"/>
      <c r="AA54" s="115" t="str">
        <f t="shared" si="2"/>
        <v/>
      </c>
      <c r="AB54" s="113"/>
      <c r="AC54" s="108"/>
      <c r="AD54" s="114"/>
      <c r="AE54" s="8"/>
      <c r="AG54" s="6"/>
      <c r="AH54" s="131"/>
      <c r="AI54" s="8"/>
    </row>
    <row r="55" spans="19:35" x14ac:dyDescent="0.3">
      <c r="X55" s="6"/>
      <c r="Y55" s="110"/>
      <c r="Z55" s="111"/>
      <c r="AA55" s="115" t="str">
        <f t="shared" si="2"/>
        <v/>
      </c>
      <c r="AB55" s="113"/>
      <c r="AC55" s="108"/>
      <c r="AD55" s="114"/>
      <c r="AE55" s="8"/>
      <c r="AG55" s="6"/>
      <c r="AH55" s="131"/>
      <c r="AI55" s="8"/>
    </row>
    <row r="56" spans="19:35" x14ac:dyDescent="0.3">
      <c r="X56" s="6"/>
      <c r="Y56" s="110"/>
      <c r="Z56" s="111"/>
      <c r="AA56" s="115" t="str">
        <f t="shared" si="2"/>
        <v/>
      </c>
      <c r="AB56" s="113"/>
      <c r="AC56" s="108"/>
      <c r="AD56" s="114"/>
      <c r="AE56" s="8"/>
      <c r="AG56" s="6"/>
      <c r="AH56" s="131"/>
      <c r="AI56" s="8"/>
    </row>
    <row r="57" spans="19:35" x14ac:dyDescent="0.3">
      <c r="X57" s="6"/>
      <c r="Y57" s="110"/>
      <c r="Z57" s="111"/>
      <c r="AA57" s="115" t="str">
        <f t="shared" si="2"/>
        <v/>
      </c>
      <c r="AB57" s="113"/>
      <c r="AC57" s="108"/>
      <c r="AD57" s="114"/>
      <c r="AE57" s="8"/>
      <c r="AG57" s="6"/>
      <c r="AH57" s="131"/>
      <c r="AI57" s="8"/>
    </row>
    <row r="58" spans="19:35" x14ac:dyDescent="0.3">
      <c r="X58" s="6"/>
      <c r="Y58" s="110"/>
      <c r="Z58" s="116"/>
      <c r="AA58" s="117" t="str">
        <f t="shared" si="2"/>
        <v/>
      </c>
      <c r="AB58" s="113"/>
      <c r="AC58" s="108"/>
      <c r="AD58" s="114"/>
      <c r="AE58" s="8"/>
      <c r="AG58" s="6"/>
      <c r="AH58" s="131"/>
      <c r="AI58" s="8"/>
    </row>
    <row r="59" spans="19:35" x14ac:dyDescent="0.3">
      <c r="X59" s="10"/>
      <c r="Y59" s="11"/>
      <c r="Z59" s="11"/>
      <c r="AA59" s="11"/>
      <c r="AB59" s="118"/>
      <c r="AC59" s="118"/>
      <c r="AD59" s="11"/>
      <c r="AE59" s="12"/>
      <c r="AG59" s="6"/>
      <c r="AH59" s="131"/>
      <c r="AI59" s="8"/>
    </row>
    <row r="60" spans="19:35" x14ac:dyDescent="0.3">
      <c r="AG60" s="6"/>
      <c r="AH60" s="131"/>
      <c r="AI60" s="8"/>
    </row>
    <row r="61" spans="19:35" x14ac:dyDescent="0.3">
      <c r="Y61" s="119"/>
      <c r="AG61" s="6"/>
      <c r="AH61" s="131"/>
      <c r="AI61" s="8"/>
    </row>
    <row r="62" spans="19:35" x14ac:dyDescent="0.3">
      <c r="Y62" s="119"/>
      <c r="Z62" s="119"/>
      <c r="AA62" s="119"/>
      <c r="AG62" s="6"/>
      <c r="AH62" s="131"/>
      <c r="AI62" s="8"/>
    </row>
    <row r="63" spans="19:35" x14ac:dyDescent="0.3">
      <c r="Y63" s="119"/>
      <c r="Z63" s="119"/>
      <c r="AA63" s="119"/>
      <c r="AG63" s="6"/>
      <c r="AH63" s="131"/>
      <c r="AI63" s="8"/>
    </row>
    <row r="64" spans="19:35" x14ac:dyDescent="0.3">
      <c r="Y64" s="119"/>
      <c r="Z64" s="119"/>
      <c r="AA64" s="119"/>
      <c r="AG64" s="6"/>
      <c r="AH64" s="131"/>
      <c r="AI64" s="8"/>
    </row>
    <row r="65" spans="25:35" x14ac:dyDescent="0.3">
      <c r="Y65" s="119"/>
      <c r="Z65" s="119"/>
      <c r="AA65" s="119"/>
      <c r="AG65" s="6"/>
      <c r="AH65" s="131"/>
      <c r="AI65" s="8"/>
    </row>
    <row r="66" spans="25:35" x14ac:dyDescent="0.3">
      <c r="Y66" s="119"/>
      <c r="Z66" s="119"/>
      <c r="AA66" s="119"/>
      <c r="AG66" s="6"/>
      <c r="AH66" s="131"/>
      <c r="AI66" s="8"/>
    </row>
    <row r="67" spans="25:35" x14ac:dyDescent="0.3">
      <c r="Y67" s="119"/>
      <c r="Z67" s="119"/>
      <c r="AA67" s="119"/>
      <c r="AG67" s="6"/>
      <c r="AH67" s="131"/>
      <c r="AI67" s="8"/>
    </row>
    <row r="68" spans="25:35" x14ac:dyDescent="0.3">
      <c r="Y68" s="119"/>
      <c r="Z68" s="119"/>
      <c r="AA68" s="119"/>
      <c r="AG68" s="6"/>
      <c r="AH68" s="131"/>
      <c r="AI68" s="8"/>
    </row>
    <row r="69" spans="25:35" x14ac:dyDescent="0.3">
      <c r="Y69" s="119"/>
      <c r="Z69" s="119"/>
      <c r="AA69" s="119"/>
      <c r="AG69" s="6"/>
      <c r="AH69" s="131"/>
      <c r="AI69" s="8"/>
    </row>
    <row r="70" spans="25:35" x14ac:dyDescent="0.3">
      <c r="Y70" s="119"/>
      <c r="Z70" s="119"/>
      <c r="AA70" s="119"/>
      <c r="AG70" s="6"/>
      <c r="AH70" s="131"/>
      <c r="AI70" s="8"/>
    </row>
    <row r="71" spans="25:35" x14ac:dyDescent="0.3">
      <c r="Y71" s="119"/>
      <c r="Z71" s="119"/>
      <c r="AA71" s="119"/>
      <c r="AG71" s="6"/>
      <c r="AH71" s="131"/>
      <c r="AI71" s="8"/>
    </row>
    <row r="72" spans="25:35" x14ac:dyDescent="0.3">
      <c r="Y72" s="119"/>
      <c r="Z72" s="119"/>
      <c r="AA72" s="119"/>
      <c r="AG72" s="6"/>
      <c r="AH72" s="131"/>
      <c r="AI72" s="8"/>
    </row>
    <row r="73" spans="25:35" x14ac:dyDescent="0.3">
      <c r="Y73" s="119"/>
      <c r="Z73" s="119"/>
      <c r="AA73" s="119"/>
      <c r="AG73" s="6"/>
      <c r="AH73" s="131"/>
      <c r="AI73" s="8"/>
    </row>
    <row r="74" spans="25:35" x14ac:dyDescent="0.3">
      <c r="Y74" s="119"/>
      <c r="Z74" s="119"/>
      <c r="AA74" s="119"/>
      <c r="AG74" s="6"/>
      <c r="AH74" s="131"/>
      <c r="AI74" s="8"/>
    </row>
    <row r="75" spans="25:35" x14ac:dyDescent="0.3">
      <c r="Y75" s="119"/>
      <c r="AG75" s="6"/>
      <c r="AH75" s="131"/>
      <c r="AI75" s="8"/>
    </row>
    <row r="76" spans="25:35" x14ac:dyDescent="0.3">
      <c r="Y76" s="119"/>
      <c r="AG76" s="6"/>
      <c r="AH76" s="131"/>
      <c r="AI76" s="8"/>
    </row>
    <row r="77" spans="25:35" x14ac:dyDescent="0.3">
      <c r="Y77" s="119"/>
      <c r="AG77" s="6"/>
      <c r="AH77" s="131"/>
      <c r="AI77" s="8"/>
    </row>
    <row r="78" spans="25:35" x14ac:dyDescent="0.3">
      <c r="Y78" s="119"/>
      <c r="AG78" s="6"/>
      <c r="AH78" s="131"/>
      <c r="AI78" s="8"/>
    </row>
    <row r="79" spans="25:35" x14ac:dyDescent="0.3">
      <c r="Y79" s="119"/>
      <c r="AG79" s="6"/>
      <c r="AH79" s="131"/>
      <c r="AI79" s="8"/>
    </row>
    <row r="80" spans="25:35" x14ac:dyDescent="0.3">
      <c r="Y80" s="119"/>
      <c r="AG80" s="6"/>
      <c r="AH80" s="131"/>
      <c r="AI80" s="8"/>
    </row>
    <row r="81" spans="25:35" x14ac:dyDescent="0.3">
      <c r="Y81" s="119"/>
      <c r="AG81" s="6"/>
      <c r="AH81" s="131"/>
      <c r="AI81" s="8"/>
    </row>
    <row r="82" spans="25:35" x14ac:dyDescent="0.3">
      <c r="Y82" s="119"/>
      <c r="AG82" s="6"/>
      <c r="AH82" s="131"/>
      <c r="AI82" s="8"/>
    </row>
    <row r="83" spans="25:35" x14ac:dyDescent="0.3">
      <c r="Y83" s="119"/>
      <c r="AG83" s="6"/>
      <c r="AH83" s="131"/>
      <c r="AI83" s="8"/>
    </row>
    <row r="84" spans="25:35" x14ac:dyDescent="0.3">
      <c r="Y84" s="119"/>
      <c r="AG84" s="6"/>
      <c r="AH84" s="131"/>
      <c r="AI84" s="8"/>
    </row>
    <row r="85" spans="25:35" x14ac:dyDescent="0.3">
      <c r="Y85" s="119"/>
      <c r="AG85" s="6"/>
      <c r="AH85" s="131"/>
      <c r="AI85" s="8"/>
    </row>
    <row r="86" spans="25:35" x14ac:dyDescent="0.3">
      <c r="Y86" s="119"/>
      <c r="AG86" s="6"/>
      <c r="AH86" s="131"/>
      <c r="AI86" s="8"/>
    </row>
    <row r="87" spans="25:35" x14ac:dyDescent="0.3">
      <c r="Y87" s="119"/>
      <c r="AG87" s="6"/>
      <c r="AH87" s="131"/>
      <c r="AI87" s="8"/>
    </row>
    <row r="88" spans="25:35" x14ac:dyDescent="0.3">
      <c r="Y88" s="119"/>
      <c r="AG88" s="6"/>
      <c r="AH88" s="131"/>
      <c r="AI88" s="8"/>
    </row>
    <row r="89" spans="25:35" x14ac:dyDescent="0.3">
      <c r="Y89" s="119"/>
      <c r="AG89" s="6"/>
      <c r="AH89" s="131"/>
      <c r="AI89" s="8"/>
    </row>
    <row r="90" spans="25:35" x14ac:dyDescent="0.3">
      <c r="Y90" s="119"/>
      <c r="AG90" s="6"/>
      <c r="AH90" s="131"/>
      <c r="AI90" s="8"/>
    </row>
    <row r="91" spans="25:35" x14ac:dyDescent="0.3">
      <c r="AG91" s="6"/>
      <c r="AH91" s="131"/>
      <c r="AI91" s="8"/>
    </row>
    <row r="92" spans="25:35" x14ac:dyDescent="0.3">
      <c r="AG92" s="6"/>
      <c r="AH92" s="131"/>
      <c r="AI92" s="8"/>
    </row>
    <row r="93" spans="25:35" x14ac:dyDescent="0.3">
      <c r="AG93" s="6"/>
      <c r="AH93" s="131"/>
      <c r="AI93" s="8"/>
    </row>
    <row r="94" spans="25:35" x14ac:dyDescent="0.3">
      <c r="AG94" s="6"/>
      <c r="AH94" s="131"/>
      <c r="AI94" s="8"/>
    </row>
    <row r="95" spans="25:35" x14ac:dyDescent="0.3">
      <c r="AG95" s="6"/>
      <c r="AH95" s="131"/>
      <c r="AI95" s="8"/>
    </row>
    <row r="96" spans="25:35" x14ac:dyDescent="0.3">
      <c r="AG96" s="6"/>
      <c r="AH96" s="131"/>
      <c r="AI96" s="8"/>
    </row>
    <row r="97" spans="33:35" x14ac:dyDescent="0.3">
      <c r="AG97" s="6"/>
      <c r="AH97" s="131"/>
      <c r="AI97" s="8"/>
    </row>
    <row r="98" spans="33:35" x14ac:dyDescent="0.3">
      <c r="AG98" s="6"/>
      <c r="AH98" s="131"/>
      <c r="AI98" s="8"/>
    </row>
    <row r="99" spans="33:35" x14ac:dyDescent="0.3">
      <c r="AG99" s="6"/>
      <c r="AH99" s="131"/>
      <c r="AI99" s="8"/>
    </row>
    <row r="100" spans="33:35" x14ac:dyDescent="0.3">
      <c r="AG100" s="6"/>
      <c r="AH100" s="131"/>
      <c r="AI100" s="8"/>
    </row>
    <row r="101" spans="33:35" x14ac:dyDescent="0.3">
      <c r="AG101" s="6"/>
      <c r="AH101" s="131"/>
      <c r="AI101" s="8"/>
    </row>
    <row r="102" spans="33:35" x14ac:dyDescent="0.3">
      <c r="AG102" s="6"/>
      <c r="AH102" s="131"/>
      <c r="AI102" s="8"/>
    </row>
    <row r="103" spans="33:35" x14ac:dyDescent="0.3">
      <c r="AG103" s="6"/>
      <c r="AH103" s="131"/>
      <c r="AI103" s="8"/>
    </row>
    <row r="104" spans="33:35" x14ac:dyDescent="0.3">
      <c r="AG104" s="6"/>
      <c r="AH104" s="131"/>
      <c r="AI104" s="8"/>
    </row>
    <row r="105" spans="33:35" x14ac:dyDescent="0.3">
      <c r="AG105" s="6"/>
      <c r="AH105" s="131"/>
      <c r="AI105" s="8"/>
    </row>
    <row r="106" spans="33:35" x14ac:dyDescent="0.3">
      <c r="AG106" s="6"/>
      <c r="AH106" s="131"/>
      <c r="AI106" s="8"/>
    </row>
    <row r="107" spans="33:35" x14ac:dyDescent="0.3">
      <c r="AG107" s="6"/>
      <c r="AH107" s="131"/>
      <c r="AI107" s="8"/>
    </row>
    <row r="108" spans="33:35" x14ac:dyDescent="0.3">
      <c r="AG108" s="6"/>
      <c r="AH108" s="131"/>
      <c r="AI108" s="8"/>
    </row>
    <row r="109" spans="33:35" x14ac:dyDescent="0.3">
      <c r="AG109" s="6"/>
      <c r="AH109" s="131"/>
      <c r="AI109" s="8"/>
    </row>
    <row r="110" spans="33:35" x14ac:dyDescent="0.3">
      <c r="AG110" s="6"/>
      <c r="AH110" s="131"/>
      <c r="AI110" s="8"/>
    </row>
    <row r="111" spans="33:35" x14ac:dyDescent="0.3">
      <c r="AG111" s="6"/>
      <c r="AH111" s="131"/>
      <c r="AI111" s="8"/>
    </row>
    <row r="112" spans="33:35" x14ac:dyDescent="0.3">
      <c r="AG112" s="6"/>
      <c r="AH112" s="131"/>
      <c r="AI112" s="8"/>
    </row>
    <row r="113" spans="33:35" x14ac:dyDescent="0.3">
      <c r="AG113" s="6"/>
      <c r="AH113" s="131"/>
      <c r="AI113" s="8"/>
    </row>
    <row r="114" spans="33:35" x14ac:dyDescent="0.3">
      <c r="AG114" s="6"/>
      <c r="AH114" s="131"/>
      <c r="AI114" s="8"/>
    </row>
    <row r="115" spans="33:35" x14ac:dyDescent="0.3">
      <c r="AG115" s="6"/>
      <c r="AH115" s="131"/>
      <c r="AI115" s="8"/>
    </row>
    <row r="116" spans="33:35" x14ac:dyDescent="0.3">
      <c r="AG116" s="6"/>
      <c r="AH116" s="131"/>
      <c r="AI116" s="8"/>
    </row>
    <row r="117" spans="33:35" x14ac:dyDescent="0.3">
      <c r="AG117" s="6"/>
      <c r="AH117" s="131"/>
      <c r="AI117" s="8"/>
    </row>
    <row r="118" spans="33:35" x14ac:dyDescent="0.3">
      <c r="AG118" s="6"/>
      <c r="AH118" s="131"/>
      <c r="AI118" s="8"/>
    </row>
    <row r="119" spans="33:35" x14ac:dyDescent="0.3">
      <c r="AG119" s="6"/>
      <c r="AH119" s="131"/>
      <c r="AI119" s="8"/>
    </row>
    <row r="120" spans="33:35" x14ac:dyDescent="0.3">
      <c r="AG120" s="6"/>
      <c r="AH120" s="131"/>
      <c r="AI120" s="8"/>
    </row>
    <row r="121" spans="33:35" x14ac:dyDescent="0.3">
      <c r="AG121" s="6"/>
      <c r="AH121" s="131"/>
      <c r="AI121" s="8"/>
    </row>
    <row r="122" spans="33:35" x14ac:dyDescent="0.3">
      <c r="AG122" s="6"/>
      <c r="AH122" s="131"/>
      <c r="AI122" s="8"/>
    </row>
    <row r="123" spans="33:35" x14ac:dyDescent="0.3">
      <c r="AG123" s="6"/>
      <c r="AH123" s="131"/>
      <c r="AI123" s="8"/>
    </row>
    <row r="124" spans="33:35" x14ac:dyDescent="0.3">
      <c r="AG124" s="6"/>
      <c r="AH124" s="131"/>
      <c r="AI124" s="8"/>
    </row>
    <row r="125" spans="33:35" x14ac:dyDescent="0.3">
      <c r="AG125" s="6"/>
      <c r="AH125" s="131"/>
      <c r="AI125" s="8"/>
    </row>
    <row r="126" spans="33:35" x14ac:dyDescent="0.3">
      <c r="AG126" s="6"/>
      <c r="AH126" s="131"/>
      <c r="AI126" s="8"/>
    </row>
    <row r="127" spans="33:35" x14ac:dyDescent="0.3">
      <c r="AG127" s="6"/>
      <c r="AH127" s="131"/>
      <c r="AI127" s="8"/>
    </row>
    <row r="128" spans="33:35" x14ac:dyDescent="0.3">
      <c r="AG128" s="6"/>
      <c r="AH128" s="131"/>
      <c r="AI128" s="8"/>
    </row>
    <row r="129" spans="33:35" x14ac:dyDescent="0.3">
      <c r="AG129" s="6"/>
      <c r="AH129" s="131"/>
      <c r="AI129" s="8"/>
    </row>
    <row r="130" spans="33:35" x14ac:dyDescent="0.3">
      <c r="AG130" s="6"/>
      <c r="AH130" s="131"/>
      <c r="AI130" s="8"/>
    </row>
    <row r="131" spans="33:35" x14ac:dyDescent="0.3">
      <c r="AG131" s="6"/>
      <c r="AH131" s="131"/>
      <c r="AI131" s="8"/>
    </row>
    <row r="132" spans="33:35" x14ac:dyDescent="0.3">
      <c r="AG132" s="6"/>
      <c r="AH132" s="131"/>
      <c r="AI132" s="8"/>
    </row>
    <row r="133" spans="33:35" x14ac:dyDescent="0.3">
      <c r="AG133" s="6"/>
      <c r="AH133" s="131"/>
      <c r="AI133" s="8"/>
    </row>
    <row r="134" spans="33:35" x14ac:dyDescent="0.3">
      <c r="AG134" s="6"/>
      <c r="AH134" s="131"/>
      <c r="AI134" s="8"/>
    </row>
    <row r="135" spans="33:35" x14ac:dyDescent="0.3">
      <c r="AG135" s="6"/>
      <c r="AH135" s="131"/>
      <c r="AI135" s="8"/>
    </row>
    <row r="136" spans="33:35" x14ac:dyDescent="0.3">
      <c r="AG136" s="6"/>
      <c r="AH136" s="131"/>
      <c r="AI136" s="8"/>
    </row>
    <row r="137" spans="33:35" x14ac:dyDescent="0.3">
      <c r="AG137" s="6"/>
      <c r="AH137" s="131"/>
      <c r="AI137" s="8"/>
    </row>
    <row r="138" spans="33:35" x14ac:dyDescent="0.3">
      <c r="AG138" s="6"/>
      <c r="AH138" s="131"/>
      <c r="AI138" s="8"/>
    </row>
    <row r="139" spans="33:35" x14ac:dyDescent="0.3">
      <c r="AG139" s="6"/>
      <c r="AH139" s="131"/>
      <c r="AI139" s="8"/>
    </row>
    <row r="140" spans="33:35" x14ac:dyDescent="0.3">
      <c r="AG140" s="6"/>
      <c r="AH140" s="131"/>
      <c r="AI140" s="8"/>
    </row>
    <row r="141" spans="33:35" x14ac:dyDescent="0.3">
      <c r="AG141" s="6"/>
      <c r="AH141" s="131"/>
      <c r="AI141" s="8"/>
    </row>
    <row r="142" spans="33:35" x14ac:dyDescent="0.3">
      <c r="AG142" s="6"/>
      <c r="AH142" s="131"/>
      <c r="AI142" s="8"/>
    </row>
    <row r="143" spans="33:35" x14ac:dyDescent="0.3">
      <c r="AG143" s="6"/>
      <c r="AH143" s="131"/>
      <c r="AI143" s="8"/>
    </row>
    <row r="144" spans="33:35" x14ac:dyDescent="0.3">
      <c r="AG144" s="6"/>
      <c r="AH144" s="131"/>
      <c r="AI144" s="8"/>
    </row>
    <row r="145" spans="33:35" x14ac:dyDescent="0.3">
      <c r="AG145" s="6"/>
      <c r="AH145" s="131"/>
      <c r="AI145" s="8"/>
    </row>
    <row r="146" spans="33:35" x14ac:dyDescent="0.3">
      <c r="AG146" s="6"/>
      <c r="AH146" s="131"/>
      <c r="AI146" s="8"/>
    </row>
    <row r="147" spans="33:35" x14ac:dyDescent="0.3">
      <c r="AG147" s="6"/>
      <c r="AH147" s="131"/>
      <c r="AI147" s="8"/>
    </row>
    <row r="148" spans="33:35" x14ac:dyDescent="0.3">
      <c r="AG148" s="6"/>
      <c r="AH148" s="131"/>
      <c r="AI148" s="8"/>
    </row>
    <row r="149" spans="33:35" x14ac:dyDescent="0.3">
      <c r="AG149" s="6"/>
      <c r="AH149" s="131"/>
      <c r="AI149" s="8"/>
    </row>
    <row r="150" spans="33:35" x14ac:dyDescent="0.3">
      <c r="AG150" s="6"/>
      <c r="AH150" s="131"/>
      <c r="AI150" s="8"/>
    </row>
    <row r="151" spans="33:35" x14ac:dyDescent="0.3">
      <c r="AG151" s="6"/>
      <c r="AH151" s="131"/>
      <c r="AI151" s="8"/>
    </row>
    <row r="152" spans="33:35" x14ac:dyDescent="0.3">
      <c r="AG152" s="6"/>
      <c r="AH152" s="131"/>
      <c r="AI152" s="8"/>
    </row>
    <row r="153" spans="33:35" x14ac:dyDescent="0.3">
      <c r="AG153" s="6"/>
      <c r="AH153" s="131"/>
      <c r="AI153" s="8"/>
    </row>
    <row r="154" spans="33:35" x14ac:dyDescent="0.3">
      <c r="AG154" s="6"/>
      <c r="AH154" s="131"/>
      <c r="AI154" s="8"/>
    </row>
    <row r="155" spans="33:35" x14ac:dyDescent="0.3">
      <c r="AG155" s="6"/>
      <c r="AH155" s="131"/>
      <c r="AI155" s="8"/>
    </row>
    <row r="156" spans="33:35" x14ac:dyDescent="0.3">
      <c r="AG156" s="6"/>
      <c r="AH156" s="131"/>
      <c r="AI156" s="8"/>
    </row>
    <row r="157" spans="33:35" x14ac:dyDescent="0.3">
      <c r="AG157" s="6"/>
      <c r="AH157" s="131"/>
      <c r="AI157" s="8"/>
    </row>
    <row r="158" spans="33:35" x14ac:dyDescent="0.3">
      <c r="AG158" s="6"/>
      <c r="AH158" s="131"/>
      <c r="AI158" s="8"/>
    </row>
    <row r="159" spans="33:35" x14ac:dyDescent="0.3">
      <c r="AG159" s="6"/>
      <c r="AH159" s="131"/>
      <c r="AI159" s="8"/>
    </row>
    <row r="160" spans="33:35" x14ac:dyDescent="0.3">
      <c r="AG160" s="6"/>
      <c r="AH160" s="131"/>
      <c r="AI160" s="8"/>
    </row>
    <row r="161" spans="33:35" x14ac:dyDescent="0.3">
      <c r="AG161" s="6"/>
      <c r="AH161" s="131"/>
      <c r="AI161" s="8"/>
    </row>
    <row r="162" spans="33:35" x14ac:dyDescent="0.3">
      <c r="AG162" s="6"/>
      <c r="AH162" s="131"/>
      <c r="AI162" s="8"/>
    </row>
    <row r="163" spans="33:35" x14ac:dyDescent="0.3">
      <c r="AG163" s="6"/>
      <c r="AH163" s="131"/>
      <c r="AI163" s="8"/>
    </row>
    <row r="164" spans="33:35" x14ac:dyDescent="0.3">
      <c r="AG164" s="6"/>
      <c r="AH164" s="131"/>
      <c r="AI164" s="8"/>
    </row>
    <row r="165" spans="33:35" x14ac:dyDescent="0.3">
      <c r="AG165" s="6"/>
      <c r="AH165" s="131"/>
      <c r="AI165" s="8"/>
    </row>
    <row r="166" spans="33:35" x14ac:dyDescent="0.3">
      <c r="AG166" s="6"/>
      <c r="AH166" s="131"/>
      <c r="AI166" s="8"/>
    </row>
    <row r="167" spans="33:35" x14ac:dyDescent="0.3">
      <c r="AG167" s="6"/>
      <c r="AH167" s="131"/>
      <c r="AI167" s="8"/>
    </row>
    <row r="168" spans="33:35" x14ac:dyDescent="0.3">
      <c r="AG168" s="6"/>
      <c r="AH168" s="131"/>
      <c r="AI168" s="8"/>
    </row>
    <row r="169" spans="33:35" x14ac:dyDescent="0.3">
      <c r="AG169" s="6"/>
      <c r="AH169" s="131"/>
      <c r="AI169" s="8"/>
    </row>
    <row r="170" spans="33:35" x14ac:dyDescent="0.3">
      <c r="AG170" s="6"/>
      <c r="AH170" s="131"/>
      <c r="AI170" s="8"/>
    </row>
    <row r="171" spans="33:35" x14ac:dyDescent="0.3">
      <c r="AG171" s="6"/>
      <c r="AH171" s="131"/>
      <c r="AI171" s="8"/>
    </row>
    <row r="172" spans="33:35" x14ac:dyDescent="0.3">
      <c r="AG172" s="6"/>
      <c r="AH172" s="131"/>
      <c r="AI172" s="8"/>
    </row>
    <row r="173" spans="33:35" x14ac:dyDescent="0.3">
      <c r="AG173" s="6"/>
      <c r="AH173" s="131"/>
      <c r="AI173" s="8"/>
    </row>
    <row r="174" spans="33:35" x14ac:dyDescent="0.3">
      <c r="AG174" s="6"/>
      <c r="AH174" s="131"/>
      <c r="AI174" s="8"/>
    </row>
    <row r="175" spans="33:35" x14ac:dyDescent="0.3">
      <c r="AG175" s="6"/>
      <c r="AH175" s="131"/>
      <c r="AI175" s="8"/>
    </row>
    <row r="176" spans="33:35" x14ac:dyDescent="0.3">
      <c r="AG176" s="6"/>
      <c r="AH176" s="131"/>
      <c r="AI176" s="8"/>
    </row>
    <row r="177" spans="33:35" x14ac:dyDescent="0.3">
      <c r="AG177" s="6"/>
      <c r="AH177" s="131"/>
      <c r="AI177" s="8"/>
    </row>
    <row r="178" spans="33:35" x14ac:dyDescent="0.3">
      <c r="AG178" s="6"/>
      <c r="AH178" s="131"/>
      <c r="AI178" s="8"/>
    </row>
    <row r="179" spans="33:35" x14ac:dyDescent="0.3">
      <c r="AG179" s="6"/>
      <c r="AH179" s="131"/>
      <c r="AI179" s="8"/>
    </row>
    <row r="180" spans="33:35" x14ac:dyDescent="0.3">
      <c r="AG180" s="6"/>
      <c r="AH180" s="131"/>
      <c r="AI180" s="8"/>
    </row>
    <row r="181" spans="33:35" x14ac:dyDescent="0.3">
      <c r="AG181" s="6"/>
      <c r="AH181" s="131"/>
      <c r="AI181" s="8"/>
    </row>
    <row r="182" spans="33:35" x14ac:dyDescent="0.3">
      <c r="AG182" s="6"/>
      <c r="AH182" s="131"/>
      <c r="AI182" s="8"/>
    </row>
    <row r="183" spans="33:35" x14ac:dyDescent="0.3">
      <c r="AG183" s="6"/>
      <c r="AH183" s="131"/>
      <c r="AI183" s="8"/>
    </row>
    <row r="184" spans="33:35" x14ac:dyDescent="0.3">
      <c r="AG184" s="6"/>
      <c r="AH184" s="131"/>
      <c r="AI184" s="8"/>
    </row>
    <row r="185" spans="33:35" x14ac:dyDescent="0.3">
      <c r="AG185" s="6"/>
      <c r="AH185" s="131"/>
      <c r="AI185" s="8"/>
    </row>
    <row r="186" spans="33:35" x14ac:dyDescent="0.3">
      <c r="AG186" s="6"/>
      <c r="AH186" s="131"/>
      <c r="AI186" s="8"/>
    </row>
    <row r="187" spans="33:35" x14ac:dyDescent="0.3">
      <c r="AG187" s="6"/>
      <c r="AH187" s="131"/>
      <c r="AI187" s="8"/>
    </row>
    <row r="188" spans="33:35" x14ac:dyDescent="0.3">
      <c r="AG188" s="6"/>
      <c r="AH188" s="131"/>
      <c r="AI188" s="8"/>
    </row>
    <row r="189" spans="33:35" x14ac:dyDescent="0.3">
      <c r="AG189" s="6"/>
      <c r="AH189" s="131"/>
      <c r="AI189" s="8"/>
    </row>
    <row r="190" spans="33:35" x14ac:dyDescent="0.3">
      <c r="AG190" s="6"/>
      <c r="AH190" s="131"/>
      <c r="AI190" s="8"/>
    </row>
    <row r="191" spans="33:35" x14ac:dyDescent="0.3">
      <c r="AG191" s="6"/>
      <c r="AH191" s="131"/>
      <c r="AI191" s="8"/>
    </row>
    <row r="192" spans="33:35" x14ac:dyDescent="0.3">
      <c r="AG192" s="6"/>
      <c r="AH192" s="131"/>
      <c r="AI192" s="8"/>
    </row>
    <row r="193" spans="33:35" x14ac:dyDescent="0.3">
      <c r="AG193" s="6"/>
      <c r="AH193" s="131"/>
      <c r="AI193" s="8"/>
    </row>
    <row r="194" spans="33:35" x14ac:dyDescent="0.3">
      <c r="AG194" s="6"/>
      <c r="AH194" s="131"/>
      <c r="AI194" s="8"/>
    </row>
    <row r="195" spans="33:35" x14ac:dyDescent="0.3">
      <c r="AG195" s="6"/>
      <c r="AH195" s="131"/>
      <c r="AI195" s="8"/>
    </row>
    <row r="196" spans="33:35" x14ac:dyDescent="0.3">
      <c r="AG196" s="6"/>
      <c r="AH196" s="131"/>
      <c r="AI196" s="8"/>
    </row>
    <row r="197" spans="33:35" x14ac:dyDescent="0.3">
      <c r="AG197" s="6"/>
      <c r="AH197" s="131"/>
      <c r="AI197" s="8"/>
    </row>
    <row r="198" spans="33:35" x14ac:dyDescent="0.3">
      <c r="AG198" s="6"/>
      <c r="AH198" s="131"/>
      <c r="AI198" s="8"/>
    </row>
    <row r="199" spans="33:35" x14ac:dyDescent="0.3">
      <c r="AG199" s="6"/>
      <c r="AH199" s="131"/>
      <c r="AI199" s="8"/>
    </row>
    <row r="200" spans="33:35" x14ac:dyDescent="0.3">
      <c r="AG200" s="6"/>
      <c r="AH200" s="131"/>
      <c r="AI200" s="8"/>
    </row>
    <row r="201" spans="33:35" x14ac:dyDescent="0.3">
      <c r="AG201" s="6"/>
      <c r="AH201" s="131"/>
      <c r="AI201" s="8"/>
    </row>
    <row r="202" spans="33:35" x14ac:dyDescent="0.3">
      <c r="AG202" s="6"/>
      <c r="AH202" s="131"/>
      <c r="AI202" s="8"/>
    </row>
    <row r="203" spans="33:35" x14ac:dyDescent="0.3">
      <c r="AG203" s="10"/>
      <c r="AH203" s="11"/>
      <c r="AI203" s="12"/>
    </row>
  </sheetData>
  <mergeCells count="8">
    <mergeCell ref="AG6:AI6"/>
    <mergeCell ref="S6:V6"/>
    <mergeCell ref="X6:AE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D8:AD11 AA8:AA11" xr:uid="{98A677FB-EB53-454C-B518-081CDECE9D75}">
      <formula1>"❌,✔"</formula1>
    </dataValidation>
    <dataValidation type="list" allowBlank="1" showInputMessage="1" showErrorMessage="1" sqref="Z8:Z11 AC8:AC11 Y14:Y58" xr:uid="{2E7DD39F-DA95-489B-91B7-D37EA1F960FA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S54"/>
  <sheetViews>
    <sheetView showGridLines="0" tabSelected="1" zoomScaleNormal="100" workbookViewId="0">
      <pane ySplit="15" topLeftCell="A16" activePane="bottomLeft" state="frozen"/>
      <selection pane="bottomLeft" activeCell="F16" sqref="F16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90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5" style="5" customWidth="1"/>
    <col min="70" max="16384" width="8.796875" style="5"/>
  </cols>
  <sheetData>
    <row r="1" spans="1:69" s="3" customFormat="1" ht="13.95" customHeight="1" x14ac:dyDescent="0.35">
      <c r="B1" s="133" t="str">
        <f>Settings!D8</f>
        <v>Example Project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</row>
    <row r="2" spans="1:69" s="3" customFormat="1" ht="19.95" customHeight="1" x14ac:dyDescent="0.35"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X2" s="147" t="s">
        <v>33</v>
      </c>
      <c r="Y2" s="147"/>
      <c r="Z2" s="147"/>
      <c r="AA2" s="147"/>
      <c r="AB2" s="147"/>
      <c r="AC2" s="147"/>
      <c r="AD2" s="147"/>
      <c r="AE2" s="147"/>
      <c r="AF2" s="154" cm="1">
        <f t="array" ref="AF2">project_start</f>
        <v>44330</v>
      </c>
      <c r="AG2" s="154"/>
      <c r="AH2" s="154"/>
      <c r="AI2" s="154"/>
      <c r="AJ2" s="86" t="s">
        <v>34</v>
      </c>
      <c r="AK2" s="154" cm="1">
        <f t="array" ref="AK2">project_end</f>
        <v>44531</v>
      </c>
      <c r="AL2" s="154"/>
      <c r="AM2" s="154"/>
      <c r="AN2" s="154"/>
      <c r="AO2" s="155" t="str" cm="1">
        <f t="array" ref="AO2">"(" &amp; project_duration &amp; ")"</f>
        <v>(202)</v>
      </c>
      <c r="AP2" s="155"/>
      <c r="AT2" s="147" t="s">
        <v>28</v>
      </c>
      <c r="AU2" s="147"/>
      <c r="AV2" s="147"/>
      <c r="AW2" s="147"/>
      <c r="AX2" s="147"/>
      <c r="AY2" s="147"/>
      <c r="AZ2" s="147"/>
      <c r="BA2" s="148" t="str">
        <f>Settings!D10</f>
        <v>F.Edward</v>
      </c>
      <c r="BB2" s="148"/>
      <c r="BC2" s="148"/>
      <c r="BD2" s="148"/>
      <c r="BE2" s="148"/>
      <c r="BF2" s="148"/>
      <c r="BL2" s="134" t="s">
        <v>25</v>
      </c>
      <c r="BM2" s="153"/>
      <c r="BN2" s="153"/>
      <c r="BO2" s="153"/>
      <c r="BP2" s="153"/>
      <c r="BQ2" s="135"/>
    </row>
    <row r="3" spans="1:69" s="4" customFormat="1" ht="6.45" customHeight="1" x14ac:dyDescent="0.3"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</row>
    <row r="4" spans="1:69" ht="4.05" customHeight="1" x14ac:dyDescent="0.3"/>
    <row r="5" spans="1:69" x14ac:dyDescent="0.3">
      <c r="C5" s="14"/>
      <c r="D5" s="15" t="s">
        <v>35</v>
      </c>
      <c r="X5" s="149" t="s">
        <v>86</v>
      </c>
      <c r="Y5" s="150"/>
      <c r="Z5" s="150"/>
      <c r="AA5" s="150"/>
      <c r="AB5" s="150"/>
      <c r="AC5" s="151"/>
      <c r="AG5" s="149" t="s">
        <v>88</v>
      </c>
      <c r="AH5" s="150"/>
      <c r="AI5" s="150"/>
      <c r="AJ5" s="150"/>
      <c r="AK5" s="150"/>
      <c r="AL5" s="151"/>
      <c r="AP5" s="149" t="s">
        <v>89</v>
      </c>
      <c r="AQ5" s="150"/>
      <c r="AR5" s="150"/>
      <c r="AS5" s="150"/>
      <c r="AT5" s="150"/>
      <c r="AU5" s="151"/>
      <c r="BL5" s="149" t="s">
        <v>92</v>
      </c>
      <c r="BM5" s="150"/>
      <c r="BN5" s="150"/>
      <c r="BO5" s="150"/>
      <c r="BP5" s="150"/>
      <c r="BQ5" s="151"/>
    </row>
    <row r="6" spans="1:69" x14ac:dyDescent="0.3">
      <c r="C6" s="16"/>
      <c r="D6" s="15" t="s">
        <v>36</v>
      </c>
      <c r="X6" s="152" t="s">
        <v>122</v>
      </c>
      <c r="Y6" s="152"/>
      <c r="Z6" s="152"/>
      <c r="AA6" s="152"/>
      <c r="AB6" s="152"/>
      <c r="AC6" s="152"/>
      <c r="AG6" s="152" t="s">
        <v>94</v>
      </c>
      <c r="AH6" s="152"/>
      <c r="AI6" s="152"/>
      <c r="AJ6" s="152"/>
      <c r="AK6" s="152"/>
      <c r="AL6" s="152"/>
      <c r="AP6" s="152" t="s">
        <v>90</v>
      </c>
      <c r="AQ6" s="152"/>
      <c r="AR6" s="152"/>
      <c r="AS6" s="152"/>
      <c r="AT6" s="152"/>
      <c r="AU6" s="152"/>
      <c r="BL6" s="156">
        <v>44490</v>
      </c>
      <c r="BM6" s="156"/>
      <c r="BN6" s="156"/>
      <c r="BO6" s="156"/>
      <c r="BP6" s="156"/>
      <c r="BQ6" s="156"/>
    </row>
    <row r="7" spans="1:69" x14ac:dyDescent="0.3">
      <c r="C7" s="17"/>
      <c r="D7" s="15" t="s">
        <v>37</v>
      </c>
    </row>
    <row r="9" spans="1:69" ht="4.05" customHeight="1" x14ac:dyDescent="0.3">
      <c r="C9" s="15"/>
      <c r="G9" s="5" t="s">
        <v>8</v>
      </c>
    </row>
    <row r="10" spans="1:69" ht="13.8" customHeight="1" x14ac:dyDescent="0.3">
      <c r="C10" s="15"/>
      <c r="W10" s="94" t="s">
        <v>104</v>
      </c>
      <c r="X10" s="95">
        <f ca="1">WEEKNUM(X11,21)</f>
        <v>21</v>
      </c>
      <c r="Y10" s="95">
        <f t="shared" ref="Y10:BQ10" ca="1" si="0">WEEKNUM(Y11,21)</f>
        <v>21</v>
      </c>
      <c r="Z10" s="95">
        <f t="shared" ca="1" si="0"/>
        <v>21</v>
      </c>
      <c r="AA10" s="95">
        <f t="shared" ca="1" si="0"/>
        <v>21</v>
      </c>
      <c r="AB10" s="95">
        <f t="shared" ca="1" si="0"/>
        <v>22</v>
      </c>
      <c r="AC10" s="95">
        <f t="shared" ca="1" si="0"/>
        <v>22</v>
      </c>
      <c r="AD10" s="95">
        <f t="shared" ca="1" si="0"/>
        <v>22</v>
      </c>
      <c r="AE10" s="95">
        <f t="shared" ca="1" si="0"/>
        <v>22</v>
      </c>
      <c r="AF10" s="95">
        <f t="shared" ca="1" si="0"/>
        <v>22</v>
      </c>
      <c r="AG10" s="95">
        <f t="shared" ca="1" si="0"/>
        <v>22</v>
      </c>
      <c r="AH10" s="95">
        <f t="shared" ca="1" si="0"/>
        <v>22</v>
      </c>
      <c r="AI10" s="95">
        <f t="shared" ca="1" si="0"/>
        <v>23</v>
      </c>
      <c r="AJ10" s="95">
        <f t="shared" ca="1" si="0"/>
        <v>23</v>
      </c>
      <c r="AK10" s="95">
        <f t="shared" ca="1" si="0"/>
        <v>23</v>
      </c>
      <c r="AL10" s="95">
        <f t="shared" ca="1" si="0"/>
        <v>23</v>
      </c>
      <c r="AM10" s="95">
        <f t="shared" ca="1" si="0"/>
        <v>23</v>
      </c>
      <c r="AN10" s="95">
        <f t="shared" ca="1" si="0"/>
        <v>23</v>
      </c>
      <c r="AO10" s="95">
        <f t="shared" ca="1" si="0"/>
        <v>23</v>
      </c>
      <c r="AP10" s="95">
        <f t="shared" ca="1" si="0"/>
        <v>24</v>
      </c>
      <c r="AQ10" s="95">
        <f t="shared" ca="1" si="0"/>
        <v>24</v>
      </c>
      <c r="AR10" s="95">
        <f t="shared" ca="1" si="0"/>
        <v>24</v>
      </c>
      <c r="AS10" s="95">
        <f t="shared" ca="1" si="0"/>
        <v>24</v>
      </c>
      <c r="AT10" s="95">
        <f t="shared" ca="1" si="0"/>
        <v>24</v>
      </c>
      <c r="AU10" s="95">
        <f t="shared" ca="1" si="0"/>
        <v>24</v>
      </c>
      <c r="AV10" s="95">
        <f t="shared" ca="1" si="0"/>
        <v>24</v>
      </c>
      <c r="AW10" s="95">
        <f t="shared" ca="1" si="0"/>
        <v>25</v>
      </c>
      <c r="AX10" s="95">
        <f t="shared" ca="1" si="0"/>
        <v>25</v>
      </c>
      <c r="AY10" s="95">
        <f t="shared" ca="1" si="0"/>
        <v>25</v>
      </c>
      <c r="AZ10" s="95">
        <f t="shared" ca="1" si="0"/>
        <v>25</v>
      </c>
      <c r="BA10" s="95">
        <f t="shared" ca="1" si="0"/>
        <v>25</v>
      </c>
      <c r="BB10" s="95">
        <f t="shared" ca="1" si="0"/>
        <v>25</v>
      </c>
      <c r="BC10" s="95">
        <f t="shared" ca="1" si="0"/>
        <v>25</v>
      </c>
      <c r="BD10" s="95">
        <f t="shared" ca="1" si="0"/>
        <v>26</v>
      </c>
      <c r="BE10" s="95">
        <f t="shared" ca="1" si="0"/>
        <v>26</v>
      </c>
      <c r="BF10" s="95">
        <f t="shared" ca="1" si="0"/>
        <v>26</v>
      </c>
      <c r="BG10" s="95">
        <f t="shared" ca="1" si="0"/>
        <v>26</v>
      </c>
      <c r="BH10" s="95">
        <f t="shared" ca="1" si="0"/>
        <v>26</v>
      </c>
      <c r="BI10" s="95">
        <f t="shared" ca="1" si="0"/>
        <v>26</v>
      </c>
      <c r="BJ10" s="95">
        <f t="shared" ca="1" si="0"/>
        <v>26</v>
      </c>
      <c r="BK10" s="95">
        <f t="shared" ca="1" si="0"/>
        <v>27</v>
      </c>
      <c r="BL10" s="95">
        <f t="shared" ca="1" si="0"/>
        <v>27</v>
      </c>
      <c r="BM10" s="95">
        <f t="shared" ca="1" si="0"/>
        <v>27</v>
      </c>
      <c r="BN10" s="95">
        <f t="shared" ca="1" si="0"/>
        <v>27</v>
      </c>
      <c r="BO10" s="95">
        <f t="shared" ca="1" si="0"/>
        <v>27</v>
      </c>
      <c r="BP10" s="95">
        <f t="shared" ca="1" si="0"/>
        <v>27</v>
      </c>
      <c r="BQ10" s="95">
        <f t="shared" ca="1" si="0"/>
        <v>27</v>
      </c>
    </row>
    <row r="11" spans="1:69" ht="18" customHeight="1" x14ac:dyDescent="0.3">
      <c r="C11" s="5" t="s">
        <v>91</v>
      </c>
      <c r="K11" s="138" t="s">
        <v>2</v>
      </c>
      <c r="L11" s="138"/>
      <c r="M11" s="138"/>
      <c r="N11" s="138"/>
      <c r="O11" s="138"/>
      <c r="P11" s="138"/>
      <c r="Q11" s="138"/>
      <c r="R11" s="138"/>
      <c r="S11" s="138"/>
      <c r="T11" s="138"/>
      <c r="U11" s="139" t="s">
        <v>3</v>
      </c>
      <c r="V11" s="139"/>
      <c r="W11" s="85" t="s">
        <v>93</v>
      </c>
      <c r="X11" s="144" cm="1">
        <f t="array" aca="1" ref="X11" ca="1">timeline_start+scroll_increment</f>
        <v>44343</v>
      </c>
      <c r="Y11" s="144">
        <f ca="1">X11+1</f>
        <v>44344</v>
      </c>
      <c r="Z11" s="144">
        <f t="shared" ref="Z11:BQ11" ca="1" si="1">Y11+1</f>
        <v>44345</v>
      </c>
      <c r="AA11" s="144">
        <f t="shared" ca="1" si="1"/>
        <v>44346</v>
      </c>
      <c r="AB11" s="144">
        <f t="shared" ca="1" si="1"/>
        <v>44347</v>
      </c>
      <c r="AC11" s="144">
        <f t="shared" ca="1" si="1"/>
        <v>44348</v>
      </c>
      <c r="AD11" s="144">
        <f t="shared" ca="1" si="1"/>
        <v>44349</v>
      </c>
      <c r="AE11" s="144">
        <f t="shared" ca="1" si="1"/>
        <v>44350</v>
      </c>
      <c r="AF11" s="144">
        <f t="shared" ca="1" si="1"/>
        <v>44351</v>
      </c>
      <c r="AG11" s="144">
        <f t="shared" ca="1" si="1"/>
        <v>44352</v>
      </c>
      <c r="AH11" s="144">
        <f t="shared" ca="1" si="1"/>
        <v>44353</v>
      </c>
      <c r="AI11" s="144">
        <f t="shared" ca="1" si="1"/>
        <v>44354</v>
      </c>
      <c r="AJ11" s="144">
        <f t="shared" ca="1" si="1"/>
        <v>44355</v>
      </c>
      <c r="AK11" s="144">
        <f t="shared" ca="1" si="1"/>
        <v>44356</v>
      </c>
      <c r="AL11" s="144">
        <f t="shared" ca="1" si="1"/>
        <v>44357</v>
      </c>
      <c r="AM11" s="144">
        <f t="shared" ca="1" si="1"/>
        <v>44358</v>
      </c>
      <c r="AN11" s="144">
        <f t="shared" ca="1" si="1"/>
        <v>44359</v>
      </c>
      <c r="AO11" s="144">
        <f t="shared" ca="1" si="1"/>
        <v>44360</v>
      </c>
      <c r="AP11" s="144">
        <f t="shared" ca="1" si="1"/>
        <v>44361</v>
      </c>
      <c r="AQ11" s="144">
        <f t="shared" ca="1" si="1"/>
        <v>44362</v>
      </c>
      <c r="AR11" s="144">
        <f t="shared" ca="1" si="1"/>
        <v>44363</v>
      </c>
      <c r="AS11" s="144">
        <f t="shared" ca="1" si="1"/>
        <v>44364</v>
      </c>
      <c r="AT11" s="144">
        <f t="shared" ca="1" si="1"/>
        <v>44365</v>
      </c>
      <c r="AU11" s="144">
        <f t="shared" ca="1" si="1"/>
        <v>44366</v>
      </c>
      <c r="AV11" s="144">
        <f t="shared" ca="1" si="1"/>
        <v>44367</v>
      </c>
      <c r="AW11" s="144">
        <f t="shared" ca="1" si="1"/>
        <v>44368</v>
      </c>
      <c r="AX11" s="144">
        <f t="shared" ca="1" si="1"/>
        <v>44369</v>
      </c>
      <c r="AY11" s="144">
        <f t="shared" ca="1" si="1"/>
        <v>44370</v>
      </c>
      <c r="AZ11" s="144">
        <f t="shared" ca="1" si="1"/>
        <v>44371</v>
      </c>
      <c r="BA11" s="144">
        <f t="shared" ca="1" si="1"/>
        <v>44372</v>
      </c>
      <c r="BB11" s="144">
        <f t="shared" ca="1" si="1"/>
        <v>44373</v>
      </c>
      <c r="BC11" s="144">
        <f t="shared" ca="1" si="1"/>
        <v>44374</v>
      </c>
      <c r="BD11" s="144">
        <f t="shared" ca="1" si="1"/>
        <v>44375</v>
      </c>
      <c r="BE11" s="144">
        <f t="shared" ca="1" si="1"/>
        <v>44376</v>
      </c>
      <c r="BF11" s="144">
        <f t="shared" ca="1" si="1"/>
        <v>44377</v>
      </c>
      <c r="BG11" s="144">
        <f t="shared" ca="1" si="1"/>
        <v>44378</v>
      </c>
      <c r="BH11" s="144">
        <f t="shared" ca="1" si="1"/>
        <v>44379</v>
      </c>
      <c r="BI11" s="144">
        <f t="shared" ca="1" si="1"/>
        <v>44380</v>
      </c>
      <c r="BJ11" s="144">
        <f t="shared" ca="1" si="1"/>
        <v>44381</v>
      </c>
      <c r="BK11" s="144">
        <f t="shared" ca="1" si="1"/>
        <v>44382</v>
      </c>
      <c r="BL11" s="144">
        <f t="shared" ca="1" si="1"/>
        <v>44383</v>
      </c>
      <c r="BM11" s="144">
        <f t="shared" ca="1" si="1"/>
        <v>44384</v>
      </c>
      <c r="BN11" s="144">
        <f t="shared" ca="1" si="1"/>
        <v>44385</v>
      </c>
      <c r="BO11" s="144">
        <f t="shared" ca="1" si="1"/>
        <v>44386</v>
      </c>
      <c r="BP11" s="144">
        <f t="shared" ca="1" si="1"/>
        <v>44387</v>
      </c>
      <c r="BQ11" s="144">
        <f t="shared" ca="1" si="1"/>
        <v>44388</v>
      </c>
    </row>
    <row r="12" spans="1:69" ht="18" customHeight="1" x14ac:dyDescent="0.3">
      <c r="K12" s="140" t="s">
        <v>4</v>
      </c>
      <c r="L12" s="140"/>
      <c r="M12" s="140"/>
      <c r="N12" s="140"/>
      <c r="O12" s="140"/>
      <c r="P12" s="140"/>
      <c r="Q12" s="140"/>
      <c r="R12" s="140"/>
      <c r="S12" s="140"/>
      <c r="T12" s="140"/>
      <c r="U12" s="141" t="s">
        <v>5</v>
      </c>
      <c r="V12" s="141"/>
      <c r="W12" s="85">
        <v>17</v>
      </c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</row>
    <row r="13" spans="1:69" s="2" customFormat="1" ht="18" customHeight="1" x14ac:dyDescent="0.35">
      <c r="B13" s="137" t="s">
        <v>0</v>
      </c>
      <c r="C13" s="137"/>
      <c r="D13" s="137"/>
      <c r="E13" s="137" t="s">
        <v>1</v>
      </c>
      <c r="F13" s="137"/>
      <c r="G13" s="137"/>
      <c r="H13" s="137"/>
      <c r="I13" s="137"/>
      <c r="J13" s="137"/>
      <c r="K13" s="143">
        <v>44319</v>
      </c>
      <c r="L13" s="143"/>
      <c r="M13" s="143"/>
      <c r="N13" s="143"/>
      <c r="O13" s="143"/>
      <c r="P13" s="143"/>
      <c r="Q13" s="143"/>
      <c r="R13" s="143"/>
      <c r="S13" s="143"/>
      <c r="T13" s="143"/>
      <c r="U13" s="142">
        <v>44319</v>
      </c>
      <c r="V13" s="142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</row>
    <row r="14" spans="1:69" s="36" customFormat="1" ht="30" customHeight="1" x14ac:dyDescent="0.35">
      <c r="A14" s="76"/>
      <c r="B14" s="18" t="s">
        <v>72</v>
      </c>
      <c r="C14" s="19" t="s">
        <v>19</v>
      </c>
      <c r="D14" s="20" t="s">
        <v>20</v>
      </c>
      <c r="E14" s="21" t="s">
        <v>6</v>
      </c>
      <c r="F14" s="22" t="s">
        <v>7</v>
      </c>
      <c r="G14" s="23"/>
      <c r="H14" s="24" t="s">
        <v>9</v>
      </c>
      <c r="I14" s="25" t="s">
        <v>21</v>
      </c>
      <c r="J14" s="26" t="s">
        <v>10</v>
      </c>
      <c r="K14" s="27" t="s">
        <v>22</v>
      </c>
      <c r="L14" s="28" t="s">
        <v>23</v>
      </c>
      <c r="M14" s="91" t="s">
        <v>13</v>
      </c>
      <c r="N14" s="145" t="s">
        <v>14</v>
      </c>
      <c r="O14" s="146"/>
      <c r="P14" s="29" t="s">
        <v>15</v>
      </c>
      <c r="Q14" s="28" t="s">
        <v>16</v>
      </c>
      <c r="R14" s="30" t="s">
        <v>24</v>
      </c>
      <c r="S14" s="18" t="s">
        <v>11</v>
      </c>
      <c r="T14" s="31" t="s">
        <v>12</v>
      </c>
      <c r="U14" s="32" t="s">
        <v>11</v>
      </c>
      <c r="V14" s="33" t="s">
        <v>12</v>
      </c>
      <c r="W14" s="34" t="s">
        <v>17</v>
      </c>
      <c r="X14" s="35" t="str">
        <f ca="1">LEFT(TEXT(X11,"ddd"),1)</f>
        <v>T</v>
      </c>
      <c r="Y14" s="35" t="str">
        <f t="shared" ref="Y14:BQ14" ca="1" si="2">LEFT(TEXT(Y11,"ddd"),1)</f>
        <v>F</v>
      </c>
      <c r="Z14" s="35" t="str">
        <f t="shared" ca="1" si="2"/>
        <v>S</v>
      </c>
      <c r="AA14" s="35" t="str">
        <f t="shared" ca="1" si="2"/>
        <v>S</v>
      </c>
      <c r="AB14" s="35" t="str">
        <f t="shared" ca="1" si="2"/>
        <v>M</v>
      </c>
      <c r="AC14" s="35" t="str">
        <f t="shared" ca="1" si="2"/>
        <v>T</v>
      </c>
      <c r="AD14" s="35" t="str">
        <f t="shared" ca="1" si="2"/>
        <v>W</v>
      </c>
      <c r="AE14" s="35" t="str">
        <f t="shared" ca="1" si="2"/>
        <v>T</v>
      </c>
      <c r="AF14" s="35" t="str">
        <f t="shared" ca="1" si="2"/>
        <v>F</v>
      </c>
      <c r="AG14" s="35" t="str">
        <f t="shared" ca="1" si="2"/>
        <v>S</v>
      </c>
      <c r="AH14" s="35" t="str">
        <f t="shared" ca="1" si="2"/>
        <v>S</v>
      </c>
      <c r="AI14" s="35" t="str">
        <f t="shared" ca="1" si="2"/>
        <v>M</v>
      </c>
      <c r="AJ14" s="35" t="str">
        <f t="shared" ca="1" si="2"/>
        <v>T</v>
      </c>
      <c r="AK14" s="35" t="str">
        <f t="shared" ca="1" si="2"/>
        <v>W</v>
      </c>
      <c r="AL14" s="35" t="str">
        <f t="shared" ca="1" si="2"/>
        <v>T</v>
      </c>
      <c r="AM14" s="35" t="str">
        <f t="shared" ca="1" si="2"/>
        <v>F</v>
      </c>
      <c r="AN14" s="35" t="str">
        <f t="shared" ca="1" si="2"/>
        <v>S</v>
      </c>
      <c r="AO14" s="35" t="str">
        <f t="shared" ca="1" si="2"/>
        <v>S</v>
      </c>
      <c r="AP14" s="35" t="str">
        <f t="shared" ca="1" si="2"/>
        <v>M</v>
      </c>
      <c r="AQ14" s="35" t="str">
        <f t="shared" ca="1" si="2"/>
        <v>T</v>
      </c>
      <c r="AR14" s="35" t="str">
        <f t="shared" ca="1" si="2"/>
        <v>W</v>
      </c>
      <c r="AS14" s="35" t="str">
        <f t="shared" ca="1" si="2"/>
        <v>T</v>
      </c>
      <c r="AT14" s="35" t="str">
        <f t="shared" ca="1" si="2"/>
        <v>F</v>
      </c>
      <c r="AU14" s="35" t="str">
        <f t="shared" ca="1" si="2"/>
        <v>S</v>
      </c>
      <c r="AV14" s="35" t="str">
        <f t="shared" ca="1" si="2"/>
        <v>S</v>
      </c>
      <c r="AW14" s="35" t="str">
        <f t="shared" ca="1" si="2"/>
        <v>M</v>
      </c>
      <c r="AX14" s="35" t="str">
        <f t="shared" ca="1" si="2"/>
        <v>T</v>
      </c>
      <c r="AY14" s="35" t="str">
        <f t="shared" ca="1" si="2"/>
        <v>W</v>
      </c>
      <c r="AZ14" s="35" t="str">
        <f t="shared" ca="1" si="2"/>
        <v>T</v>
      </c>
      <c r="BA14" s="35" t="str">
        <f t="shared" ca="1" si="2"/>
        <v>F</v>
      </c>
      <c r="BB14" s="35" t="str">
        <f t="shared" ca="1" si="2"/>
        <v>S</v>
      </c>
      <c r="BC14" s="35" t="str">
        <f t="shared" ca="1" si="2"/>
        <v>S</v>
      </c>
      <c r="BD14" s="35" t="str">
        <f t="shared" ca="1" si="2"/>
        <v>M</v>
      </c>
      <c r="BE14" s="35" t="str">
        <f t="shared" ca="1" si="2"/>
        <v>T</v>
      </c>
      <c r="BF14" s="35" t="str">
        <f t="shared" ca="1" si="2"/>
        <v>W</v>
      </c>
      <c r="BG14" s="35" t="str">
        <f t="shared" ca="1" si="2"/>
        <v>T</v>
      </c>
      <c r="BH14" s="35" t="str">
        <f t="shared" ca="1" si="2"/>
        <v>F</v>
      </c>
      <c r="BI14" s="35" t="str">
        <f t="shared" ca="1" si="2"/>
        <v>S</v>
      </c>
      <c r="BJ14" s="35" t="str">
        <f t="shared" ca="1" si="2"/>
        <v>S</v>
      </c>
      <c r="BK14" s="35" t="str">
        <f t="shared" ca="1" si="2"/>
        <v>M</v>
      </c>
      <c r="BL14" s="35" t="str">
        <f t="shared" ca="1" si="2"/>
        <v>T</v>
      </c>
      <c r="BM14" s="35" t="str">
        <f t="shared" ca="1" si="2"/>
        <v>W</v>
      </c>
      <c r="BN14" s="35" t="str">
        <f t="shared" ca="1" si="2"/>
        <v>T</v>
      </c>
      <c r="BO14" s="35" t="str">
        <f t="shared" ca="1" si="2"/>
        <v>F</v>
      </c>
      <c r="BP14" s="35" t="str">
        <f t="shared" ca="1" si="2"/>
        <v>S</v>
      </c>
      <c r="BQ14" s="35" t="str">
        <f t="shared" ca="1" si="2"/>
        <v>S</v>
      </c>
    </row>
    <row r="15" spans="1:69" ht="6" customHeight="1" x14ac:dyDescent="0.3">
      <c r="B15" s="37"/>
      <c r="C15" s="38"/>
      <c r="D15" s="39"/>
      <c r="E15" s="37"/>
      <c r="F15" s="38"/>
      <c r="G15" s="7"/>
      <c r="H15" s="38"/>
      <c r="I15" s="38"/>
      <c r="J15" s="39"/>
      <c r="K15" s="37"/>
      <c r="L15" s="39"/>
      <c r="M15" s="92"/>
      <c r="N15" s="38"/>
      <c r="O15" s="38"/>
      <c r="P15" s="38"/>
      <c r="Q15" s="39"/>
      <c r="R15" s="40"/>
      <c r="S15" s="37"/>
      <c r="T15" s="39"/>
      <c r="U15" s="37"/>
      <c r="V15" s="39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</row>
    <row r="16" spans="1:69" s="1" customFormat="1" ht="13.8" x14ac:dyDescent="0.3">
      <c r="A16" s="77"/>
      <c r="B16" s="42">
        <f t="shared" ref="B16:B49" si="3">IF(ROW(id)=ROW($B$14)+2,1,MAX(prev_col_range)+1)</f>
        <v>1</v>
      </c>
      <c r="C16" s="71">
        <f>IF(type&lt;&gt;"",IF(ROW(stage_id)=ROW($C$14)+2,1,IF(type="S",MAX(prev_col_range)+1,MAX(prev_col_range))),-1)</f>
        <v>1</v>
      </c>
      <c r="D16" s="78">
        <f>_xlfn.IFNA(IF(OR(type="T",type="M"),MATCH(role,Settings!$I$9:$I$22,0),-1),-1)</f>
        <v>-1</v>
      </c>
      <c r="E16" s="42" t="s">
        <v>38</v>
      </c>
      <c r="F16" s="41" t="s">
        <v>39</v>
      </c>
      <c r="G16" s="43"/>
      <c r="H16" s="44" t="str">
        <f>_xlfn.IFNA(INDEX(Settings!$P$9:$P$36,MATCH(team_member,Settings!$N$9:$N$36,0)),"")</f>
        <v/>
      </c>
      <c r="I16" s="41"/>
      <c r="J16" s="45" t="s">
        <v>10</v>
      </c>
      <c r="K16" s="67">
        <f>MIN(S17:S20)</f>
        <v>44330</v>
      </c>
      <c r="L16" s="68"/>
      <c r="M16" s="93"/>
      <c r="N16" s="72" t="b">
        <f t="shared" ref="N16:N49" si="4">IF(d.id&lt;&gt;"",IF(d.id&lt;id,"↖",IF(d.id&gt;id,"↙","")))</f>
        <v>0</v>
      </c>
      <c r="O16" s="73" t="str" cm="1">
        <f t="array" ref="O16">IFERROR("(" &amp; d.type &amp; ") " &amp; IF(LEN(d.name)&gt;7,LEFT(d.name,7) &amp; "….", d.name),"")</f>
        <v/>
      </c>
      <c r="P16" s="74" t="s">
        <v>73</v>
      </c>
      <c r="Q16" s="45"/>
      <c r="R16" s="88">
        <f>_xlfn.DAYS(MAX(T17:T20),plan_start)+1</f>
        <v>15</v>
      </c>
      <c r="S16" s="13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6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79">
        <v>44326</v>
      </c>
      <c r="V16" s="80">
        <v>44336</v>
      </c>
      <c r="W16" s="83" cm="1">
        <f t="array" ref="W16">SUM(W17:W20*R17:R20/SUM(R17:R20))</f>
        <v>1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7">
        <v>0</v>
      </c>
      <c r="BA16" s="87">
        <v>0</v>
      </c>
      <c r="BB16" s="87">
        <v>0</v>
      </c>
      <c r="BC16" s="87">
        <v>0</v>
      </c>
      <c r="BD16" s="87">
        <v>0</v>
      </c>
      <c r="BE16" s="87">
        <v>0</v>
      </c>
      <c r="BF16" s="87">
        <v>0</v>
      </c>
      <c r="BG16" s="87">
        <v>0</v>
      </c>
      <c r="BH16" s="87">
        <v>0</v>
      </c>
      <c r="BI16" s="87">
        <v>0</v>
      </c>
      <c r="BJ16" s="87">
        <v>0</v>
      </c>
      <c r="BK16" s="87">
        <v>0</v>
      </c>
      <c r="BL16" s="87">
        <v>0</v>
      </c>
      <c r="BM16" s="87">
        <v>0</v>
      </c>
      <c r="BN16" s="87">
        <v>0</v>
      </c>
      <c r="BO16" s="87">
        <v>0</v>
      </c>
      <c r="BP16" s="87">
        <v>0</v>
      </c>
      <c r="BQ16" s="87">
        <v>0</v>
      </c>
    </row>
    <row r="17" spans="1:70" s="1" customFormat="1" ht="13.8" x14ac:dyDescent="0.3">
      <c r="A17" s="77"/>
      <c r="B17" s="42">
        <f t="shared" si="3"/>
        <v>2</v>
      </c>
      <c r="C17" s="71">
        <f>IF(type&lt;&gt;"",IF(ROW(stage_id)=ROW($C$14)+2,1,IF(type="S",MAX(prev_col_range)+1,MAX(prev_col_range))),-1)</f>
        <v>1</v>
      </c>
      <c r="D17" s="78">
        <f>_xlfn.IFNA(IF(OR(type="T",type="M"),MATCH(role,Settings!$I$9:$I$22,0),-1),-1)</f>
        <v>1</v>
      </c>
      <c r="E17" s="42" t="s">
        <v>40</v>
      </c>
      <c r="F17" s="41" t="s">
        <v>41</v>
      </c>
      <c r="G17" s="43"/>
      <c r="H17" s="44" t="str">
        <f>_xlfn.IFNA(INDEX(Settings!$P$9:$P$36,MATCH(team_member,Settings!$N$9:$N$36,0)),"")</f>
        <v>PM</v>
      </c>
      <c r="I17" s="41" t="s">
        <v>66</v>
      </c>
      <c r="J17" s="45" t="s">
        <v>10</v>
      </c>
      <c r="K17" s="67">
        <v>44330</v>
      </c>
      <c r="L17" s="68"/>
      <c r="M17" s="93"/>
      <c r="N17" s="72" t="b">
        <f t="shared" si="4"/>
        <v>0</v>
      </c>
      <c r="O17" s="73" t="str" cm="1">
        <f t="array" ref="O17">IFERROR("(" &amp; d.type &amp; ") " &amp; IF(LEN(d.name)&gt;7,LEFT(d.name,7) &amp; "….", d.name),"")</f>
        <v/>
      </c>
      <c r="P17" s="74" t="s">
        <v>73</v>
      </c>
      <c r="Q17" s="45"/>
      <c r="R17" s="47">
        <v>10</v>
      </c>
      <c r="S17" s="13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6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79">
        <v>44326</v>
      </c>
      <c r="V17" s="80">
        <v>44329</v>
      </c>
      <c r="W17" s="83">
        <v>1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7">
        <v>0</v>
      </c>
      <c r="AS17" s="87">
        <v>0</v>
      </c>
      <c r="AT17" s="87">
        <v>0</v>
      </c>
      <c r="AU17" s="87">
        <v>0</v>
      </c>
      <c r="AV17" s="87">
        <v>0</v>
      </c>
      <c r="AW17" s="87">
        <v>0</v>
      </c>
      <c r="AX17" s="87">
        <v>0</v>
      </c>
      <c r="AY17" s="87">
        <v>0</v>
      </c>
      <c r="AZ17" s="87">
        <v>0</v>
      </c>
      <c r="BA17" s="87">
        <v>0</v>
      </c>
      <c r="BB17" s="87">
        <v>0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0</v>
      </c>
      <c r="BJ17" s="87">
        <v>0</v>
      </c>
      <c r="BK17" s="87">
        <v>0</v>
      </c>
      <c r="BL17" s="87">
        <v>0</v>
      </c>
      <c r="BM17" s="87">
        <v>0</v>
      </c>
      <c r="BN17" s="87">
        <v>0</v>
      </c>
      <c r="BO17" s="87">
        <v>0</v>
      </c>
      <c r="BP17" s="87">
        <v>0</v>
      </c>
      <c r="BQ17" s="87">
        <v>0</v>
      </c>
    </row>
    <row r="18" spans="1:70" s="1" customFormat="1" ht="13.8" x14ac:dyDescent="0.3">
      <c r="A18" s="77"/>
      <c r="B18" s="42">
        <f t="shared" si="3"/>
        <v>3</v>
      </c>
      <c r="C18" s="71">
        <f>IF(type&lt;&gt;"",IF(ROW(stage_id)=ROW($C$14)+2,1,IF(type="S",MAX(prev_col_range)+1,MAX(prev_col_range))),-1)</f>
        <v>1</v>
      </c>
      <c r="D18" s="78">
        <f>_xlfn.IFNA(IF(OR(type="T",type="M"),MATCH(role,Settings!$I$9:$I$22,0),-1),-1)</f>
        <v>2</v>
      </c>
      <c r="E18" s="42" t="s">
        <v>40</v>
      </c>
      <c r="F18" s="41" t="s">
        <v>42</v>
      </c>
      <c r="G18" s="43"/>
      <c r="H18" s="44" t="str">
        <f>_xlfn.IFNA(INDEX(Settings!$P$9:$P$36,MATCH(team_member,Settings!$N$9:$N$36,0)),"")</f>
        <v>COD</v>
      </c>
      <c r="I18" s="41" t="s">
        <v>67</v>
      </c>
      <c r="J18" s="45"/>
      <c r="K18" s="67"/>
      <c r="L18" s="68"/>
      <c r="M18" s="93">
        <f>B17</f>
        <v>2</v>
      </c>
      <c r="N18" s="72" t="str">
        <f t="shared" si="4"/>
        <v>↖</v>
      </c>
      <c r="O18" s="73" t="str" cm="1">
        <f t="array" ref="O18">IFERROR("(" &amp; d.type &amp; ") " &amp; IF(LEN(d.name)&gt;7,LEFT(d.name,7) &amp; "….", d.name),"")</f>
        <v>(T) Task P1</v>
      </c>
      <c r="P18" s="74" t="s">
        <v>73</v>
      </c>
      <c r="Q18" s="45">
        <v>0</v>
      </c>
      <c r="R18" s="47">
        <v>4</v>
      </c>
      <c r="S18" s="13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46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79">
        <v>44330</v>
      </c>
      <c r="V18" s="80">
        <v>44334</v>
      </c>
      <c r="W18" s="83">
        <v>1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7">
        <v>0</v>
      </c>
      <c r="BA18" s="87">
        <v>0</v>
      </c>
      <c r="BB18" s="87">
        <v>0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0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7">
        <v>0</v>
      </c>
    </row>
    <row r="19" spans="1:70" s="1" customFormat="1" ht="13.8" x14ac:dyDescent="0.3">
      <c r="A19" s="77"/>
      <c r="B19" s="42">
        <f t="shared" si="3"/>
        <v>4</v>
      </c>
      <c r="C19" s="71">
        <f>IF(type&lt;&gt;"",IF(ROW(stage_id)=ROW($C$14)+2,1,IF(type="S",MAX(prev_col_range)+1,MAX(prev_col_range))),-1)</f>
        <v>1</v>
      </c>
      <c r="D19" s="78">
        <f>_xlfn.IFNA(IF(OR(type="T",type="M"),MATCH(role,Settings!$I$9:$I$22,0),-1),-1)</f>
        <v>2</v>
      </c>
      <c r="E19" s="42" t="s">
        <v>40</v>
      </c>
      <c r="F19" s="41" t="s">
        <v>43</v>
      </c>
      <c r="G19" s="43"/>
      <c r="H19" s="44" t="str">
        <f>_xlfn.IFNA(INDEX(Settings!$P$9:$P$36,MATCH(team_member,Settings!$N$9:$N$36,0)),"")</f>
        <v>COD</v>
      </c>
      <c r="I19" s="41" t="s">
        <v>70</v>
      </c>
      <c r="J19" s="45" t="s">
        <v>10</v>
      </c>
      <c r="K19" s="67"/>
      <c r="L19" s="68"/>
      <c r="M19" s="93">
        <f>B18</f>
        <v>3</v>
      </c>
      <c r="N19" s="72" t="str">
        <f t="shared" si="4"/>
        <v>↖</v>
      </c>
      <c r="O19" s="73" t="str" cm="1">
        <f t="array" ref="O19">IFERROR("(" &amp; d.type &amp; ") " &amp; IF(LEN(d.name)&gt;7,LEFT(d.name,7) &amp; "….", d.name),"")</f>
        <v>(T) Task P2</v>
      </c>
      <c r="P19" s="74" t="s">
        <v>73</v>
      </c>
      <c r="Q19" s="45">
        <v>-1</v>
      </c>
      <c r="R19" s="47">
        <v>2</v>
      </c>
      <c r="S19" s="13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46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79">
        <v>44335</v>
      </c>
      <c r="V19" s="80">
        <v>44336</v>
      </c>
      <c r="W19" s="83">
        <v>1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0</v>
      </c>
      <c r="AP19" s="87">
        <v>0</v>
      </c>
      <c r="AQ19" s="87">
        <v>0</v>
      </c>
      <c r="AR19" s="87">
        <v>0</v>
      </c>
      <c r="AS19" s="87">
        <v>0</v>
      </c>
      <c r="AT19" s="87">
        <v>0</v>
      </c>
      <c r="AU19" s="87">
        <v>0</v>
      </c>
      <c r="AV19" s="87">
        <v>0</v>
      </c>
      <c r="AW19" s="87">
        <v>0</v>
      </c>
      <c r="AX19" s="87">
        <v>0</v>
      </c>
      <c r="AY19" s="87">
        <v>0</v>
      </c>
      <c r="AZ19" s="87">
        <v>0</v>
      </c>
      <c r="BA19" s="87">
        <v>0</v>
      </c>
      <c r="BB19" s="87">
        <v>0</v>
      </c>
      <c r="BC19" s="87">
        <v>0</v>
      </c>
      <c r="BD19" s="87">
        <v>0</v>
      </c>
      <c r="BE19" s="87">
        <v>0</v>
      </c>
      <c r="BF19" s="87">
        <v>0</v>
      </c>
      <c r="BG19" s="87">
        <v>0</v>
      </c>
      <c r="BH19" s="87">
        <v>0</v>
      </c>
      <c r="BI19" s="87">
        <v>0</v>
      </c>
      <c r="BJ19" s="87">
        <v>0</v>
      </c>
      <c r="BK19" s="87">
        <v>0</v>
      </c>
      <c r="BL19" s="87">
        <v>0</v>
      </c>
      <c r="BM19" s="87">
        <v>0</v>
      </c>
      <c r="BN19" s="87">
        <v>0</v>
      </c>
      <c r="BO19" s="87">
        <v>0</v>
      </c>
      <c r="BP19" s="87">
        <v>0</v>
      </c>
      <c r="BQ19" s="87">
        <v>0</v>
      </c>
      <c r="BR19" s="75"/>
    </row>
    <row r="20" spans="1:70" s="1" customFormat="1" ht="13.8" x14ac:dyDescent="0.3">
      <c r="A20" s="77"/>
      <c r="B20" s="42">
        <f t="shared" si="3"/>
        <v>5</v>
      </c>
      <c r="C20" s="71">
        <f>IF(type&lt;&gt;"",IF(ROW(stage_id)=ROW($C$14)+2,1,IF(type="S",MAX(prev_col_range)+1,MAX(prev_col_range))),-1)</f>
        <v>1</v>
      </c>
      <c r="D20" s="78">
        <f>_xlfn.IFNA(IF(OR(type="T",type="M"),MATCH(role,Settings!$I$9:$I$22,0),-1),-1)</f>
        <v>1</v>
      </c>
      <c r="E20" s="42" t="s">
        <v>44</v>
      </c>
      <c r="F20" s="41" t="s">
        <v>45</v>
      </c>
      <c r="G20" s="43"/>
      <c r="H20" s="44" t="str">
        <f>_xlfn.IFNA(INDEX(Settings!$P$9:$P$36,MATCH(team_member,Settings!$N$9:$N$36,0)),"")</f>
        <v>PM</v>
      </c>
      <c r="I20" s="41" t="s">
        <v>66</v>
      </c>
      <c r="J20" s="45" t="s">
        <v>10</v>
      </c>
      <c r="K20" s="67"/>
      <c r="L20" s="68"/>
      <c r="M20" s="93">
        <f>B19</f>
        <v>4</v>
      </c>
      <c r="N20" s="72" t="str">
        <f t="shared" si="4"/>
        <v>↖</v>
      </c>
      <c r="O20" s="73" t="str" cm="1">
        <f t="array" ref="O20">IFERROR("(" &amp; d.type &amp; ") " &amp; IF(LEN(d.name)&gt;7,LEFT(d.name,7) &amp; "….", d.name),"")</f>
        <v>(T) Task P3</v>
      </c>
      <c r="P20" s="74" t="s">
        <v>75</v>
      </c>
      <c r="Q20" s="45"/>
      <c r="R20" s="47"/>
      <c r="S20" s="13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46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79">
        <v>44336</v>
      </c>
      <c r="V20" s="80">
        <v>44336</v>
      </c>
      <c r="W20" s="83">
        <f>1*(SUM(W17:W19)=COUNTA(E17:E19))</f>
        <v>1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7">
        <v>0</v>
      </c>
      <c r="BA20" s="87">
        <v>0</v>
      </c>
      <c r="BB20" s="87">
        <v>0</v>
      </c>
      <c r="BC20" s="87">
        <v>0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0</v>
      </c>
      <c r="BM20" s="87">
        <v>0</v>
      </c>
      <c r="BN20" s="87">
        <v>0</v>
      </c>
      <c r="BO20" s="87">
        <v>0</v>
      </c>
      <c r="BP20" s="87">
        <v>0</v>
      </c>
      <c r="BQ20" s="87">
        <v>0</v>
      </c>
    </row>
    <row r="21" spans="1:70" s="1" customFormat="1" ht="13.8" x14ac:dyDescent="0.3">
      <c r="A21" s="77"/>
      <c r="B21" s="42">
        <f t="shared" si="3"/>
        <v>6</v>
      </c>
      <c r="C21" s="71">
        <f>IF(type&lt;&gt;"",IF(ROW(stage_id)=ROW($C$14)+2,1,IF(type="S",MAX(prev_col_range)+1,MAX(prev_col_range))),-1)</f>
        <v>2</v>
      </c>
      <c r="D21" s="78">
        <f>_xlfn.IFNA(IF(OR(type="T",type="M"),MATCH(role,Settings!$I$9:$I$22,0),-1),-1)</f>
        <v>-1</v>
      </c>
      <c r="E21" s="42" t="s">
        <v>38</v>
      </c>
      <c r="F21" s="41" t="s">
        <v>46</v>
      </c>
      <c r="G21" s="43"/>
      <c r="H21" s="44" t="str">
        <f>_xlfn.IFNA(INDEX(Settings!$P$9:$P$36,MATCH(team_member,Settings!$N$9:$N$36,0)),"")</f>
        <v/>
      </c>
      <c r="I21" s="41"/>
      <c r="J21" s="45"/>
      <c r="K21" s="67">
        <f>MIN(S22:S25)</f>
        <v>44345</v>
      </c>
      <c r="L21" s="68"/>
      <c r="M21" s="93"/>
      <c r="N21" s="72" t="b">
        <f t="shared" si="4"/>
        <v>0</v>
      </c>
      <c r="O21" s="73" t="str" cm="1">
        <f t="array" ref="O21">IFERROR("(" &amp; d.type &amp; ") " &amp; IF(LEN(d.name)&gt;7,LEFT(d.name,7) &amp; "….", d.name),"")</f>
        <v/>
      </c>
      <c r="P21" s="74" t="s">
        <v>73</v>
      </c>
      <c r="Q21" s="45"/>
      <c r="R21" s="88">
        <f>_xlfn.DAYS(MAX(T22:T25),plan_start)+1</f>
        <v>10</v>
      </c>
      <c r="S21" s="13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46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79">
        <v>44337</v>
      </c>
      <c r="V21" s="80">
        <v>44350</v>
      </c>
      <c r="W21" s="83" cm="1">
        <f t="array" ref="W21">SUM(W22:W25*R22:R25/SUM(R22:R25))</f>
        <v>0.65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7">
        <v>0</v>
      </c>
      <c r="BA21" s="87">
        <v>0</v>
      </c>
      <c r="BB21" s="87">
        <v>0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</v>
      </c>
      <c r="BL21" s="87">
        <v>0</v>
      </c>
      <c r="BM21" s="87">
        <v>0</v>
      </c>
      <c r="BN21" s="87">
        <v>0</v>
      </c>
      <c r="BO21" s="87">
        <v>0</v>
      </c>
      <c r="BP21" s="87">
        <v>0</v>
      </c>
      <c r="BQ21" s="87">
        <v>0</v>
      </c>
    </row>
    <row r="22" spans="1:70" s="1" customFormat="1" ht="13.8" x14ac:dyDescent="0.3">
      <c r="A22" s="77"/>
      <c r="B22" s="42">
        <f t="shared" si="3"/>
        <v>7</v>
      </c>
      <c r="C22" s="71">
        <f>IF(type&lt;&gt;"",IF(ROW(stage_id)=ROW($C$14)+2,1,IF(type="S",MAX(prev_col_range)+1,MAX(prev_col_range))),-1)</f>
        <v>2</v>
      </c>
      <c r="D22" s="78">
        <f>_xlfn.IFNA(IF(OR(type="T",type="M"),MATCH(role,Settings!$I$9:$I$22,0),-1),-1)</f>
        <v>3</v>
      </c>
      <c r="E22" s="42" t="s">
        <v>40</v>
      </c>
      <c r="F22" s="41" t="s">
        <v>47</v>
      </c>
      <c r="G22" s="43"/>
      <c r="H22" s="44" t="str">
        <f>_xlfn.IFNA(INDEX(Settings!$P$9:$P$36,MATCH(team_member,Settings!$N$9:$N$36,0)),"")</f>
        <v>DES</v>
      </c>
      <c r="I22" s="41" t="s">
        <v>69</v>
      </c>
      <c r="J22" s="45"/>
      <c r="K22" s="67"/>
      <c r="L22" s="68"/>
      <c r="M22" s="93">
        <f>B16</f>
        <v>1</v>
      </c>
      <c r="N22" s="72" t="str">
        <f t="shared" si="4"/>
        <v>↖</v>
      </c>
      <c r="O22" s="73" t="str" cm="1">
        <f t="array" ref="O22">IFERROR("(" &amp; d.type &amp; ") " &amp; IF(LEN(d.name)&gt;7,LEFT(d.name,7) &amp; "….", d.name),"")</f>
        <v>(S) Plannin….</v>
      </c>
      <c r="P22" s="74" t="s">
        <v>73</v>
      </c>
      <c r="Q22" s="45"/>
      <c r="R22" s="47">
        <v>5</v>
      </c>
      <c r="S22" s="13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46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79">
        <v>44337</v>
      </c>
      <c r="V22" s="80">
        <v>44343</v>
      </c>
      <c r="W22" s="83">
        <v>1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0</v>
      </c>
      <c r="AO22" s="87">
        <v>0</v>
      </c>
      <c r="AP22" s="87">
        <v>0</v>
      </c>
      <c r="AQ22" s="87">
        <v>0</v>
      </c>
      <c r="AR22" s="87">
        <v>0</v>
      </c>
      <c r="AS22" s="87">
        <v>0</v>
      </c>
      <c r="AT22" s="87">
        <v>0</v>
      </c>
      <c r="AU22" s="87">
        <v>0</v>
      </c>
      <c r="AV22" s="87">
        <v>0</v>
      </c>
      <c r="AW22" s="87">
        <v>0</v>
      </c>
      <c r="AX22" s="87">
        <v>0</v>
      </c>
      <c r="AY22" s="87">
        <v>0</v>
      </c>
      <c r="AZ22" s="87">
        <v>0</v>
      </c>
      <c r="BA22" s="87">
        <v>0</v>
      </c>
      <c r="BB22" s="87">
        <v>0</v>
      </c>
      <c r="BC22" s="87">
        <v>0</v>
      </c>
      <c r="BD22" s="87">
        <v>0</v>
      </c>
      <c r="BE22" s="87">
        <v>0</v>
      </c>
      <c r="BF22" s="87">
        <v>0</v>
      </c>
      <c r="BG22" s="87">
        <v>0</v>
      </c>
      <c r="BH22" s="87">
        <v>0</v>
      </c>
      <c r="BI22" s="87">
        <v>0</v>
      </c>
      <c r="BJ22" s="87">
        <v>0</v>
      </c>
      <c r="BK22" s="87">
        <v>0</v>
      </c>
      <c r="BL22" s="87">
        <v>0</v>
      </c>
      <c r="BM22" s="87">
        <v>0</v>
      </c>
      <c r="BN22" s="87">
        <v>0</v>
      </c>
      <c r="BO22" s="87">
        <v>0</v>
      </c>
      <c r="BP22" s="87">
        <v>0</v>
      </c>
      <c r="BQ22" s="87">
        <v>0</v>
      </c>
    </row>
    <row r="23" spans="1:70" s="1" customFormat="1" ht="13.8" x14ac:dyDescent="0.3">
      <c r="A23" s="77"/>
      <c r="B23" s="42">
        <f t="shared" si="3"/>
        <v>8</v>
      </c>
      <c r="C23" s="71">
        <f>IF(type&lt;&gt;"",IF(ROW(stage_id)=ROW($C$14)+2,1,IF(type="S",MAX(prev_col_range)+1,MAX(prev_col_range))),-1)</f>
        <v>2</v>
      </c>
      <c r="D23" s="78">
        <f>_xlfn.IFNA(IF(OR(type="T",type="M"),MATCH(role,Settings!$I$9:$I$22,0),-1),-1)</f>
        <v>5</v>
      </c>
      <c r="E23" s="42" t="s">
        <v>40</v>
      </c>
      <c r="F23" s="41" t="s">
        <v>48</v>
      </c>
      <c r="G23" s="43"/>
      <c r="H23" s="44" t="str">
        <f>_xlfn.IFNA(INDEX(Settings!$P$9:$P$36,MATCH(team_member,Settings!$N$9:$N$36,0)),"")</f>
        <v>FIN</v>
      </c>
      <c r="I23" s="41" t="s">
        <v>68</v>
      </c>
      <c r="J23" s="45"/>
      <c r="K23" s="67"/>
      <c r="L23" s="68"/>
      <c r="M23" s="93">
        <f>B22</f>
        <v>7</v>
      </c>
      <c r="N23" s="72" t="str">
        <f t="shared" si="4"/>
        <v>↖</v>
      </c>
      <c r="O23" s="73" t="str" cm="1">
        <f t="array" ref="O23">IFERROR("(" &amp; d.type &amp; ") " &amp; IF(LEN(d.name)&gt;7,LEFT(d.name,7) &amp; "….", d.name),"")</f>
        <v>(T)  Task l….</v>
      </c>
      <c r="P23" s="74" t="s">
        <v>73</v>
      </c>
      <c r="Q23" s="45"/>
      <c r="R23" s="47">
        <v>3</v>
      </c>
      <c r="S23" s="13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46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79">
        <v>44344</v>
      </c>
      <c r="V23" s="80">
        <v>44348</v>
      </c>
      <c r="W23" s="83">
        <v>0.5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  <c r="AN23" s="87">
        <v>0</v>
      </c>
      <c r="AO23" s="87">
        <v>0</v>
      </c>
      <c r="AP23" s="87">
        <v>0</v>
      </c>
      <c r="AQ23" s="87">
        <v>0</v>
      </c>
      <c r="AR23" s="87">
        <v>0</v>
      </c>
      <c r="AS23" s="87">
        <v>0</v>
      </c>
      <c r="AT23" s="87">
        <v>0</v>
      </c>
      <c r="AU23" s="87">
        <v>0</v>
      </c>
      <c r="AV23" s="87">
        <v>0</v>
      </c>
      <c r="AW23" s="87">
        <v>0</v>
      </c>
      <c r="AX23" s="87">
        <v>0</v>
      </c>
      <c r="AY23" s="87">
        <v>0</v>
      </c>
      <c r="AZ23" s="87">
        <v>0</v>
      </c>
      <c r="BA23" s="87">
        <v>0</v>
      </c>
      <c r="BB23" s="87">
        <v>0</v>
      </c>
      <c r="BC23" s="87">
        <v>0</v>
      </c>
      <c r="BD23" s="87">
        <v>0</v>
      </c>
      <c r="BE23" s="87">
        <v>0</v>
      </c>
      <c r="BF23" s="87">
        <v>0</v>
      </c>
      <c r="BG23" s="87">
        <v>0</v>
      </c>
      <c r="BH23" s="87">
        <v>0</v>
      </c>
      <c r="BI23" s="87">
        <v>0</v>
      </c>
      <c r="BJ23" s="87">
        <v>0</v>
      </c>
      <c r="BK23" s="87">
        <v>0</v>
      </c>
      <c r="BL23" s="87">
        <v>0</v>
      </c>
      <c r="BM23" s="87">
        <v>0</v>
      </c>
      <c r="BN23" s="87">
        <v>0</v>
      </c>
      <c r="BO23" s="87">
        <v>0</v>
      </c>
      <c r="BP23" s="87">
        <v>0</v>
      </c>
      <c r="BQ23" s="87">
        <v>0</v>
      </c>
    </row>
    <row r="24" spans="1:70" s="1" customFormat="1" ht="13.8" x14ac:dyDescent="0.3">
      <c r="A24" s="77"/>
      <c r="B24" s="42">
        <f t="shared" si="3"/>
        <v>9</v>
      </c>
      <c r="C24" s="71">
        <f>IF(type&lt;&gt;"",IF(ROW(stage_id)=ROW($C$14)+2,1,IF(type="S",MAX(prev_col_range)+1,MAX(prev_col_range))),-1)</f>
        <v>2</v>
      </c>
      <c r="D24" s="78">
        <f>_xlfn.IFNA(IF(OR(type="T",type="M"),MATCH(role,Settings!$I$9:$I$22,0),-1),-1)</f>
        <v>2</v>
      </c>
      <c r="E24" s="42" t="s">
        <v>40</v>
      </c>
      <c r="F24" s="41" t="s">
        <v>49</v>
      </c>
      <c r="G24" s="43"/>
      <c r="H24" s="44" t="str">
        <f>_xlfn.IFNA(INDEX(Settings!$P$9:$P$36,MATCH(team_member,Settings!$N$9:$N$36,0)),"")</f>
        <v>COD</v>
      </c>
      <c r="I24" s="41" t="s">
        <v>70</v>
      </c>
      <c r="J24" s="45"/>
      <c r="K24" s="67"/>
      <c r="L24" s="68"/>
      <c r="M24" s="93">
        <f t="shared" ref="M24:M25" si="5">B23</f>
        <v>8</v>
      </c>
      <c r="N24" s="72" t="str">
        <f t="shared" si="4"/>
        <v>↖</v>
      </c>
      <c r="O24" s="73" t="str" cm="1">
        <f t="array" ref="O24">IFERROR("(" &amp; d.type &amp; ") " &amp; IF(LEN(d.name)&gt;7,LEFT(d.name,7) &amp; "….", d.name),"")</f>
        <v>(T)  Task l….</v>
      </c>
      <c r="P24" s="74" t="s">
        <v>73</v>
      </c>
      <c r="Q24" s="45"/>
      <c r="R24" s="47">
        <v>2</v>
      </c>
      <c r="S24" s="13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46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79">
        <v>44349</v>
      </c>
      <c r="V24" s="80">
        <v>44350</v>
      </c>
      <c r="W24" s="83"/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</v>
      </c>
      <c r="AS24" s="87">
        <v>0</v>
      </c>
      <c r="AT24" s="87">
        <v>0</v>
      </c>
      <c r="AU24" s="87">
        <v>0</v>
      </c>
      <c r="AV24" s="87">
        <v>0</v>
      </c>
      <c r="AW24" s="87">
        <v>0</v>
      </c>
      <c r="AX24" s="87">
        <v>0</v>
      </c>
      <c r="AY24" s="87">
        <v>0</v>
      </c>
      <c r="AZ24" s="87">
        <v>0</v>
      </c>
      <c r="BA24" s="87">
        <v>0</v>
      </c>
      <c r="BB24" s="87">
        <v>0</v>
      </c>
      <c r="BC24" s="87">
        <v>0</v>
      </c>
      <c r="BD24" s="87">
        <v>0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</v>
      </c>
      <c r="BL24" s="87">
        <v>0</v>
      </c>
      <c r="BM24" s="87">
        <v>0</v>
      </c>
      <c r="BN24" s="87">
        <v>0</v>
      </c>
      <c r="BO24" s="87">
        <v>0</v>
      </c>
      <c r="BP24" s="87">
        <v>0</v>
      </c>
      <c r="BQ24" s="87">
        <v>0</v>
      </c>
    </row>
    <row r="25" spans="1:70" s="1" customFormat="1" ht="13.8" x14ac:dyDescent="0.3">
      <c r="A25" s="77"/>
      <c r="B25" s="42">
        <f t="shared" si="3"/>
        <v>10</v>
      </c>
      <c r="C25" s="71">
        <f>IF(type&lt;&gt;"",IF(ROW(stage_id)=ROW($C$14)+2,1,IF(type="S",MAX(prev_col_range)+1,MAX(prev_col_range))),-1)</f>
        <v>2</v>
      </c>
      <c r="D25" s="78">
        <f>_xlfn.IFNA(IF(OR(type="T",type="M"),MATCH(role,Settings!$I$9:$I$22,0),-1),-1)</f>
        <v>5</v>
      </c>
      <c r="E25" s="42" t="s">
        <v>44</v>
      </c>
      <c r="F25" s="41" t="s">
        <v>50</v>
      </c>
      <c r="G25" s="43"/>
      <c r="H25" s="44" t="str">
        <f>_xlfn.IFNA(INDEX(Settings!$P$9:$P$36,MATCH(team_member,Settings!$N$9:$N$36,0)),"")</f>
        <v>FIN</v>
      </c>
      <c r="I25" s="41" t="s">
        <v>68</v>
      </c>
      <c r="J25" s="45"/>
      <c r="K25" s="67"/>
      <c r="L25" s="68"/>
      <c r="M25" s="93">
        <f t="shared" si="5"/>
        <v>9</v>
      </c>
      <c r="N25" s="72" t="str">
        <f t="shared" si="4"/>
        <v>↖</v>
      </c>
      <c r="O25" s="73" t="str" cm="1">
        <f t="array" ref="O25">IFERROR("(" &amp; d.type &amp; ") " &amp; IF(LEN(d.name)&gt;7,LEFT(d.name,7) &amp; "….", d.name),"")</f>
        <v>(T)  Task l….</v>
      </c>
      <c r="P25" s="74" t="s">
        <v>75</v>
      </c>
      <c r="Q25" s="45"/>
      <c r="R25" s="47"/>
      <c r="S25" s="13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46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79">
        <v>44350</v>
      </c>
      <c r="V25" s="80">
        <v>44350</v>
      </c>
      <c r="W25" s="83">
        <f>1*(SUM(W22:W24)=COUNTA(E22:E24))</f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7">
        <v>0</v>
      </c>
      <c r="AS25" s="87">
        <v>0</v>
      </c>
      <c r="AT25" s="87">
        <v>0</v>
      </c>
      <c r="AU25" s="87">
        <v>0</v>
      </c>
      <c r="AV25" s="87">
        <v>0</v>
      </c>
      <c r="AW25" s="87">
        <v>0</v>
      </c>
      <c r="AX25" s="87">
        <v>0</v>
      </c>
      <c r="AY25" s="87">
        <v>0</v>
      </c>
      <c r="AZ25" s="87">
        <v>0</v>
      </c>
      <c r="BA25" s="87">
        <v>0</v>
      </c>
      <c r="BB25" s="87">
        <v>0</v>
      </c>
      <c r="BC25" s="87">
        <v>0</v>
      </c>
      <c r="BD25" s="87">
        <v>0</v>
      </c>
      <c r="BE25" s="87">
        <v>0</v>
      </c>
      <c r="BF25" s="87">
        <v>0</v>
      </c>
      <c r="BG25" s="87">
        <v>0</v>
      </c>
      <c r="BH25" s="87">
        <v>0</v>
      </c>
      <c r="BI25" s="87">
        <v>0</v>
      </c>
      <c r="BJ25" s="87">
        <v>0</v>
      </c>
      <c r="BK25" s="87">
        <v>0</v>
      </c>
      <c r="BL25" s="87">
        <v>0</v>
      </c>
      <c r="BM25" s="87">
        <v>0</v>
      </c>
      <c r="BN25" s="87">
        <v>0</v>
      </c>
      <c r="BO25" s="87">
        <v>0</v>
      </c>
      <c r="BP25" s="87">
        <v>0</v>
      </c>
      <c r="BQ25" s="87">
        <v>0</v>
      </c>
    </row>
    <row r="26" spans="1:70" s="1" customFormat="1" ht="13.8" x14ac:dyDescent="0.3">
      <c r="A26" s="77"/>
      <c r="B26" s="42">
        <f t="shared" si="3"/>
        <v>11</v>
      </c>
      <c r="C26" s="71">
        <f>IF(type&lt;&gt;"",IF(ROW(stage_id)=ROW($C$14)+2,1,IF(type="S",MAX(prev_col_range)+1,MAX(prev_col_range))),-1)</f>
        <v>3</v>
      </c>
      <c r="D26" s="78">
        <f>_xlfn.IFNA(IF(OR(type="T",type="M"),MATCH(role,Settings!$I$9:$I$22,0),-1),-1)</f>
        <v>-1</v>
      </c>
      <c r="E26" s="42" t="s">
        <v>38</v>
      </c>
      <c r="F26" s="41" t="s">
        <v>77</v>
      </c>
      <c r="G26" s="43"/>
      <c r="H26" s="44" t="str">
        <f>_xlfn.IFNA(INDEX(Settings!$P$9:$P$36,MATCH(team_member,Settings!$N$9:$N$36,0)),"")</f>
        <v/>
      </c>
      <c r="I26" s="41"/>
      <c r="J26" s="45"/>
      <c r="K26" s="67">
        <f>MIN(S27:S30)</f>
        <v>44344</v>
      </c>
      <c r="L26" s="68"/>
      <c r="M26" s="93"/>
      <c r="N26" s="72" t="b">
        <f t="shared" si="4"/>
        <v>0</v>
      </c>
      <c r="O26" s="73" t="str" cm="1">
        <f t="array" ref="O26">IFERROR("(" &amp; d.type &amp; ") " &amp; IF(LEN(d.name)&gt;7,LEFT(d.name,7) &amp; "….", d.name),"")</f>
        <v/>
      </c>
      <c r="P26" s="74" t="s">
        <v>73</v>
      </c>
      <c r="Q26" s="45"/>
      <c r="R26" s="88">
        <f>_xlfn.DAYS(MAX(T27:T30),plan_start)+1</f>
        <v>11</v>
      </c>
      <c r="S26" s="13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46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79">
        <v>44336</v>
      </c>
      <c r="V26" s="80">
        <v>44350</v>
      </c>
      <c r="W26" s="83" cm="1">
        <f t="array" ref="W26">SUM(W27:W30*R27:R30/SUM(R27:R30))</f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7">
        <v>0</v>
      </c>
      <c r="BA26" s="87">
        <v>0</v>
      </c>
      <c r="BB26" s="87">
        <v>0</v>
      </c>
      <c r="BC26" s="87">
        <v>0</v>
      </c>
      <c r="BD26" s="87">
        <v>0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</v>
      </c>
      <c r="BL26" s="87">
        <v>0</v>
      </c>
      <c r="BM26" s="87">
        <v>0</v>
      </c>
      <c r="BN26" s="87">
        <v>0</v>
      </c>
      <c r="BO26" s="87">
        <v>0</v>
      </c>
      <c r="BP26" s="87">
        <v>0</v>
      </c>
      <c r="BQ26" s="87">
        <v>0</v>
      </c>
    </row>
    <row r="27" spans="1:70" s="1" customFormat="1" ht="13.8" x14ac:dyDescent="0.3">
      <c r="A27" s="77"/>
      <c r="B27" s="42">
        <f t="shared" si="3"/>
        <v>12</v>
      </c>
      <c r="C27" s="71">
        <f>IF(type&lt;&gt;"",IF(ROW(stage_id)=ROW($C$14)+2,1,IF(type="S",MAX(prev_col_range)+1,MAX(prev_col_range))),-1)</f>
        <v>3</v>
      </c>
      <c r="D27" s="78">
        <f>_xlfn.IFNA(IF(OR(type="T",type="M"),MATCH(role,Settings!$I$9:$I$22,0),-1),-1)</f>
        <v>5</v>
      </c>
      <c r="E27" s="42" t="s">
        <v>40</v>
      </c>
      <c r="F27" s="41" t="s">
        <v>78</v>
      </c>
      <c r="G27" s="43"/>
      <c r="H27" s="44" t="str">
        <f>_xlfn.IFNA(INDEX(Settings!$P$9:$P$36,MATCH(team_member,Settings!$N$9:$N$36,0)),"")</f>
        <v>FIN</v>
      </c>
      <c r="I27" s="41" t="s">
        <v>68</v>
      </c>
      <c r="J27" s="45"/>
      <c r="K27" s="67"/>
      <c r="L27" s="68"/>
      <c r="M27" s="93">
        <f t="shared" ref="M27:M28" si="6">B28</f>
        <v>13</v>
      </c>
      <c r="N27" s="72" t="str">
        <f t="shared" si="4"/>
        <v>↙</v>
      </c>
      <c r="O27" s="73" t="str" cm="1">
        <f t="array" ref="O27">IFERROR("(" &amp; d.type &amp; ") " &amp; IF(LEN(d.name)&gt;7,LEFT(d.name,7) &amp; "….", d.name),"")</f>
        <v>(T) Task RP….</v>
      </c>
      <c r="P27" s="74" t="s">
        <v>74</v>
      </c>
      <c r="Q27" s="45"/>
      <c r="R27" s="47">
        <v>5</v>
      </c>
      <c r="S27" s="13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46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79">
        <v>44336</v>
      </c>
      <c r="V27" s="80">
        <v>44342</v>
      </c>
      <c r="W27" s="83"/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C27" s="87">
        <v>0</v>
      </c>
      <c r="AD27" s="87">
        <v>0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  <c r="AU27" s="87">
        <v>0</v>
      </c>
      <c r="AV27" s="87">
        <v>0</v>
      </c>
      <c r="AW27" s="87">
        <v>0</v>
      </c>
      <c r="AX27" s="87">
        <v>0</v>
      </c>
      <c r="AY27" s="87">
        <v>0</v>
      </c>
      <c r="AZ27" s="87">
        <v>0</v>
      </c>
      <c r="BA27" s="87">
        <v>0</v>
      </c>
      <c r="BB27" s="87">
        <v>0</v>
      </c>
      <c r="BC27" s="87">
        <v>0</v>
      </c>
      <c r="BD27" s="87">
        <v>0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0</v>
      </c>
      <c r="BK27" s="87">
        <v>0</v>
      </c>
      <c r="BL27" s="87">
        <v>0</v>
      </c>
      <c r="BM27" s="87">
        <v>0</v>
      </c>
      <c r="BN27" s="87">
        <v>0</v>
      </c>
      <c r="BO27" s="87">
        <v>0</v>
      </c>
      <c r="BP27" s="87">
        <v>0</v>
      </c>
      <c r="BQ27" s="87">
        <v>0</v>
      </c>
    </row>
    <row r="28" spans="1:70" s="1" customFormat="1" ht="13.8" x14ac:dyDescent="0.3">
      <c r="A28" s="77"/>
      <c r="B28" s="42">
        <f t="shared" si="3"/>
        <v>13</v>
      </c>
      <c r="C28" s="71">
        <f>IF(type&lt;&gt;"",IF(ROW(stage_id)=ROW($C$14)+2,1,IF(type="S",MAX(prev_col_range)+1,MAX(prev_col_range))),-1)</f>
        <v>3</v>
      </c>
      <c r="D28" s="78">
        <f>_xlfn.IFNA(IF(OR(type="T",type="M"),MATCH(role,Settings!$I$9:$I$22,0),-1),-1)</f>
        <v>2</v>
      </c>
      <c r="E28" s="42" t="s">
        <v>40</v>
      </c>
      <c r="F28" s="41" t="s">
        <v>79</v>
      </c>
      <c r="G28" s="43"/>
      <c r="H28" s="44" t="str">
        <f>_xlfn.IFNA(INDEX(Settings!$P$9:$P$36,MATCH(team_member,Settings!$N$9:$N$36,0)),"")</f>
        <v>COD</v>
      </c>
      <c r="I28" s="41" t="s">
        <v>70</v>
      </c>
      <c r="J28" s="45"/>
      <c r="K28" s="67"/>
      <c r="L28" s="68"/>
      <c r="M28" s="93">
        <f t="shared" si="6"/>
        <v>14</v>
      </c>
      <c r="N28" s="72" t="str">
        <f t="shared" si="4"/>
        <v>↙</v>
      </c>
      <c r="O28" s="73" t="str" cm="1">
        <f t="array" ref="O28">IFERROR("(" &amp; d.type &amp; ") " &amp; IF(LEN(d.name)&gt;7,LEFT(d.name,7) &amp; "….", d.name),"")</f>
        <v>(T) Task RP….</v>
      </c>
      <c r="P28" s="74" t="s">
        <v>74</v>
      </c>
      <c r="Q28" s="45"/>
      <c r="R28" s="47">
        <v>4</v>
      </c>
      <c r="S28" s="13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46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79">
        <v>44343</v>
      </c>
      <c r="V28" s="80">
        <v>44348</v>
      </c>
      <c r="W28" s="83"/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C28" s="87">
        <v>0</v>
      </c>
      <c r="AD28" s="87">
        <v>0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</v>
      </c>
      <c r="AS28" s="87">
        <v>0</v>
      </c>
      <c r="AT28" s="87">
        <v>0</v>
      </c>
      <c r="AU28" s="87">
        <v>0</v>
      </c>
      <c r="AV28" s="87">
        <v>0</v>
      </c>
      <c r="AW28" s="87">
        <v>0</v>
      </c>
      <c r="AX28" s="87">
        <v>0</v>
      </c>
      <c r="AY28" s="87">
        <v>0</v>
      </c>
      <c r="AZ28" s="87">
        <v>0</v>
      </c>
      <c r="BA28" s="87">
        <v>0</v>
      </c>
      <c r="BB28" s="87">
        <v>0</v>
      </c>
      <c r="BC28" s="87">
        <v>0</v>
      </c>
      <c r="BD28" s="87">
        <v>0</v>
      </c>
      <c r="BE28" s="87">
        <v>0</v>
      </c>
      <c r="BF28" s="87">
        <v>0</v>
      </c>
      <c r="BG28" s="87">
        <v>0</v>
      </c>
      <c r="BH28" s="87">
        <v>0</v>
      </c>
      <c r="BI28" s="87">
        <v>0</v>
      </c>
      <c r="BJ28" s="87">
        <v>0</v>
      </c>
      <c r="BK28" s="87">
        <v>0</v>
      </c>
      <c r="BL28" s="87">
        <v>0</v>
      </c>
      <c r="BM28" s="87">
        <v>0</v>
      </c>
      <c r="BN28" s="87">
        <v>0</v>
      </c>
      <c r="BO28" s="87">
        <v>0</v>
      </c>
      <c r="BP28" s="87">
        <v>0</v>
      </c>
      <c r="BQ28" s="87">
        <v>0</v>
      </c>
    </row>
    <row r="29" spans="1:70" s="1" customFormat="1" ht="13.8" x14ac:dyDescent="0.3">
      <c r="A29" s="77"/>
      <c r="B29" s="42">
        <f t="shared" si="3"/>
        <v>14</v>
      </c>
      <c r="C29" s="71">
        <f>IF(type&lt;&gt;"",IF(ROW(stage_id)=ROW($C$14)+2,1,IF(type="S",MAX(prev_col_range)+1,MAX(prev_col_range))),-1)</f>
        <v>3</v>
      </c>
      <c r="D29" s="78">
        <f>_xlfn.IFNA(IF(OR(type="T",type="M"),MATCH(role,Settings!$I$9:$I$22,0),-1),-1)</f>
        <v>4</v>
      </c>
      <c r="E29" s="42" t="s">
        <v>40</v>
      </c>
      <c r="F29" s="41" t="s">
        <v>80</v>
      </c>
      <c r="G29" s="43"/>
      <c r="H29" s="44" t="str">
        <f>_xlfn.IFNA(INDEX(Settings!$P$9:$P$36,MATCH(team_member,Settings!$N$9:$N$36,0)),"")</f>
        <v>MAR</v>
      </c>
      <c r="I29" s="41" t="s">
        <v>87</v>
      </c>
      <c r="J29" s="45"/>
      <c r="K29" s="67"/>
      <c r="L29" s="68"/>
      <c r="M29" s="93">
        <f>B30</f>
        <v>15</v>
      </c>
      <c r="N29" s="72" t="str">
        <f t="shared" si="4"/>
        <v>↙</v>
      </c>
      <c r="O29" s="73" t="str" cm="1">
        <f t="array" ref="O29">IFERROR("(" &amp; d.type &amp; ") " &amp; IF(LEN(d.name)&gt;7,LEFT(d.name,7) &amp; "….", d.name),"")</f>
        <v>(M) Milesto….</v>
      </c>
      <c r="P29" s="74" t="s">
        <v>75</v>
      </c>
      <c r="Q29" s="45"/>
      <c r="R29" s="47">
        <v>2</v>
      </c>
      <c r="S29" s="13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46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79">
        <v>44349</v>
      </c>
      <c r="V29" s="80">
        <v>44350</v>
      </c>
      <c r="W29" s="83"/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  <c r="AD29" s="87">
        <v>0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</v>
      </c>
      <c r="AY29" s="87">
        <v>0</v>
      </c>
      <c r="AZ29" s="87">
        <v>0</v>
      </c>
      <c r="BA29" s="87">
        <v>0</v>
      </c>
      <c r="BB29" s="87">
        <v>0</v>
      </c>
      <c r="BC29" s="87">
        <v>0</v>
      </c>
      <c r="BD29" s="87">
        <v>0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0</v>
      </c>
      <c r="BM29" s="87">
        <v>0</v>
      </c>
      <c r="BN29" s="87">
        <v>0</v>
      </c>
      <c r="BO29" s="87">
        <v>0</v>
      </c>
      <c r="BP29" s="87">
        <v>0</v>
      </c>
      <c r="BQ29" s="87">
        <v>0</v>
      </c>
    </row>
    <row r="30" spans="1:70" s="1" customFormat="1" ht="13.8" x14ac:dyDescent="0.3">
      <c r="A30" s="77"/>
      <c r="B30" s="42">
        <f t="shared" si="3"/>
        <v>15</v>
      </c>
      <c r="C30" s="71">
        <f>IF(type&lt;&gt;"",IF(ROW(stage_id)=ROW($C$14)+2,1,IF(type="S",MAX(prev_col_range)+1,MAX(prev_col_range))),-1)</f>
        <v>3</v>
      </c>
      <c r="D30" s="78">
        <f>_xlfn.IFNA(IF(OR(type="T",type="M"),MATCH(role,Settings!$I$9:$I$22,0),-1),-1)</f>
        <v>1</v>
      </c>
      <c r="E30" s="42" t="s">
        <v>44</v>
      </c>
      <c r="F30" s="41" t="s">
        <v>76</v>
      </c>
      <c r="G30" s="43"/>
      <c r="H30" s="44" t="str">
        <f>_xlfn.IFNA(INDEX(Settings!$P$9:$P$36,MATCH(team_member,Settings!$N$9:$N$36,0)),"")</f>
        <v>PM</v>
      </c>
      <c r="I30" s="41" t="s">
        <v>66</v>
      </c>
      <c r="J30" s="45"/>
      <c r="K30" s="67"/>
      <c r="L30" s="68"/>
      <c r="M30" s="93">
        <f>B21</f>
        <v>6</v>
      </c>
      <c r="N30" s="72" t="str">
        <f t="shared" si="4"/>
        <v>↖</v>
      </c>
      <c r="O30" s="73" t="str" cm="1">
        <f t="array" ref="O30">IFERROR("(" &amp; d.type &amp; ") " &amp; IF(LEN(d.name)&gt;7,LEFT(d.name,7) &amp; "….", d.name),"")</f>
        <v>(S) Impleme….</v>
      </c>
      <c r="P30" s="74" t="s">
        <v>75</v>
      </c>
      <c r="Q30" s="45"/>
      <c r="R30" s="47"/>
      <c r="S30" s="13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46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79">
        <v>44350</v>
      </c>
      <c r="V30" s="80">
        <v>44350</v>
      </c>
      <c r="W30" s="83">
        <f>1*(SUM(W27:W29)=COUNTA(E27:E29))</f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C30" s="87">
        <v>0</v>
      </c>
      <c r="AD30" s="87">
        <v>0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0</v>
      </c>
      <c r="AP30" s="87">
        <v>0</v>
      </c>
      <c r="AQ30" s="87">
        <v>0</v>
      </c>
      <c r="AR30" s="87">
        <v>0</v>
      </c>
      <c r="AS30" s="87">
        <v>0</v>
      </c>
      <c r="AT30" s="87">
        <v>0</v>
      </c>
      <c r="AU30" s="87">
        <v>0</v>
      </c>
      <c r="AV30" s="87">
        <v>0</v>
      </c>
      <c r="AW30" s="87">
        <v>0</v>
      </c>
      <c r="AX30" s="87">
        <v>0</v>
      </c>
      <c r="AY30" s="87">
        <v>0</v>
      </c>
      <c r="AZ30" s="87">
        <v>0</v>
      </c>
      <c r="BA30" s="87">
        <v>0</v>
      </c>
      <c r="BB30" s="87">
        <v>0</v>
      </c>
      <c r="BC30" s="87">
        <v>0</v>
      </c>
      <c r="BD30" s="87">
        <v>0</v>
      </c>
      <c r="BE30" s="87">
        <v>0</v>
      </c>
      <c r="BF30" s="87">
        <v>0</v>
      </c>
      <c r="BG30" s="87">
        <v>0</v>
      </c>
      <c r="BH30" s="87">
        <v>0</v>
      </c>
      <c r="BI30" s="87">
        <v>0</v>
      </c>
      <c r="BJ30" s="87">
        <v>0</v>
      </c>
      <c r="BK30" s="87">
        <v>0</v>
      </c>
      <c r="BL30" s="87">
        <v>0</v>
      </c>
      <c r="BM30" s="87">
        <v>0</v>
      </c>
      <c r="BN30" s="87">
        <v>0</v>
      </c>
      <c r="BO30" s="87">
        <v>0</v>
      </c>
      <c r="BP30" s="87">
        <v>0</v>
      </c>
      <c r="BQ30" s="87">
        <v>0</v>
      </c>
    </row>
    <row r="31" spans="1:70" s="1" customFormat="1" ht="13.8" x14ac:dyDescent="0.3">
      <c r="A31" s="77"/>
      <c r="B31" s="42">
        <f t="shared" si="3"/>
        <v>16</v>
      </c>
      <c r="C31" s="71">
        <f>IF(type&lt;&gt;"",IF(ROW(stage_id)=ROW($C$14)+2,1,IF(type="S",MAX(prev_col_range)+1,MAX(prev_col_range))),-1)</f>
        <v>4</v>
      </c>
      <c r="D31" s="78">
        <f>_xlfn.IFNA(IF(OR(type="T",type="M"),MATCH(role,Settings!$I$9:$I$22,0),-1),-1)</f>
        <v>-1</v>
      </c>
      <c r="E31" s="42" t="s">
        <v>38</v>
      </c>
      <c r="F31" s="48" t="s">
        <v>81</v>
      </c>
      <c r="G31" s="43"/>
      <c r="H31" s="44" t="str">
        <f>_xlfn.IFNA(INDEX(Settings!$P$9:$P$36,MATCH(team_member,Settings!$N$9:$N$36,0)),"")</f>
        <v/>
      </c>
      <c r="I31" s="41"/>
      <c r="J31" s="49"/>
      <c r="K31" s="67">
        <f>MIN(S32:S35)</f>
        <v>44355</v>
      </c>
      <c r="L31" s="70"/>
      <c r="M31" s="89"/>
      <c r="N31" s="72" t="b">
        <f t="shared" si="4"/>
        <v>0</v>
      </c>
      <c r="O31" s="73" t="str" cm="1">
        <f t="array" ref="O31">IFERROR("(" &amp; d.type &amp; ") " &amp; IF(LEN(d.name)&gt;7,LEFT(d.name,7) &amp; "….", d.name),"")</f>
        <v/>
      </c>
      <c r="P31" s="74" t="s">
        <v>73</v>
      </c>
      <c r="Q31" s="49"/>
      <c r="R31" s="88">
        <f>_xlfn.DAYS(MAX(T32:T35),plan_start)+1</f>
        <v>9</v>
      </c>
      <c r="S31" s="13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46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81">
        <v>44351</v>
      </c>
      <c r="V31" s="82">
        <v>44363</v>
      </c>
      <c r="W31" s="83" cm="1">
        <f t="array" ref="W31">SUM(W32:W35*R32:R35/SUM(R32:R35))</f>
        <v>0</v>
      </c>
      <c r="X31" s="87">
        <v>0</v>
      </c>
      <c r="Y31" s="87">
        <v>0</v>
      </c>
      <c r="Z31" s="87">
        <v>0</v>
      </c>
      <c r="AA31" s="87">
        <v>0</v>
      </c>
      <c r="AB31" s="87">
        <v>0</v>
      </c>
      <c r="AC31" s="87">
        <v>0</v>
      </c>
      <c r="AD31" s="87">
        <v>0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0</v>
      </c>
      <c r="AO31" s="87">
        <v>0</v>
      </c>
      <c r="AP31" s="87">
        <v>0</v>
      </c>
      <c r="AQ31" s="87">
        <v>0</v>
      </c>
      <c r="AR31" s="87">
        <v>0</v>
      </c>
      <c r="AS31" s="87">
        <v>0</v>
      </c>
      <c r="AT31" s="87">
        <v>0</v>
      </c>
      <c r="AU31" s="87">
        <v>0</v>
      </c>
      <c r="AV31" s="87">
        <v>0</v>
      </c>
      <c r="AW31" s="87">
        <v>0</v>
      </c>
      <c r="AX31" s="87">
        <v>0</v>
      </c>
      <c r="AY31" s="87">
        <v>0</v>
      </c>
      <c r="AZ31" s="87">
        <v>0</v>
      </c>
      <c r="BA31" s="87">
        <v>0</v>
      </c>
      <c r="BB31" s="87">
        <v>0</v>
      </c>
      <c r="BC31" s="87">
        <v>0</v>
      </c>
      <c r="BD31" s="87">
        <v>0</v>
      </c>
      <c r="BE31" s="87">
        <v>0</v>
      </c>
      <c r="BF31" s="87">
        <v>0</v>
      </c>
      <c r="BG31" s="87">
        <v>0</v>
      </c>
      <c r="BH31" s="87">
        <v>0</v>
      </c>
      <c r="BI31" s="87">
        <v>0</v>
      </c>
      <c r="BJ31" s="87">
        <v>0</v>
      </c>
      <c r="BK31" s="87">
        <v>0</v>
      </c>
      <c r="BL31" s="87">
        <v>0</v>
      </c>
      <c r="BM31" s="87">
        <v>0</v>
      </c>
      <c r="BN31" s="87">
        <v>0</v>
      </c>
      <c r="BO31" s="87">
        <v>0</v>
      </c>
      <c r="BP31" s="87">
        <v>0</v>
      </c>
      <c r="BQ31" s="87">
        <v>0</v>
      </c>
    </row>
    <row r="32" spans="1:70" s="1" customFormat="1" ht="13.8" x14ac:dyDescent="0.3">
      <c r="A32" s="77"/>
      <c r="B32" s="42">
        <f t="shared" si="3"/>
        <v>17</v>
      </c>
      <c r="C32" s="71">
        <f>IF(type&lt;&gt;"",IF(ROW(stage_id)=ROW($C$14)+2,1,IF(type="S",MAX(prev_col_range)+1,MAX(prev_col_range))),-1)</f>
        <v>4</v>
      </c>
      <c r="D32" s="78">
        <f>_xlfn.IFNA(IF(OR(type="T",type="M"),MATCH(role,Settings!$I$9:$I$22,0),-1),-1)</f>
        <v>-1</v>
      </c>
      <c r="E32" s="42" t="s">
        <v>40</v>
      </c>
      <c r="F32" s="48" t="s">
        <v>82</v>
      </c>
      <c r="G32" s="43"/>
      <c r="H32" s="44" t="str">
        <f>_xlfn.IFNA(INDEX(Settings!$P$9:$P$36,MATCH(team_member,Settings!$N$9:$N$36,0)),"")</f>
        <v/>
      </c>
      <c r="I32" s="41"/>
      <c r="J32" s="49"/>
      <c r="K32" s="69"/>
      <c r="L32" s="70"/>
      <c r="M32" s="89">
        <f>B26</f>
        <v>11</v>
      </c>
      <c r="N32" s="72" t="str">
        <f t="shared" si="4"/>
        <v>↖</v>
      </c>
      <c r="O32" s="73" t="str" cm="1">
        <f t="array" ref="O32">IFERROR("(" &amp; d.type &amp; ") " &amp; IF(LEN(d.name)&gt;7,LEFT(d.name,7) &amp; "….", d.name),"")</f>
        <v>(S) Rollout….</v>
      </c>
      <c r="P32" s="74" t="s">
        <v>73</v>
      </c>
      <c r="Q32" s="49"/>
      <c r="R32" s="50">
        <v>3</v>
      </c>
      <c r="S32" s="13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46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81">
        <v>44351</v>
      </c>
      <c r="V32" s="82">
        <v>44355</v>
      </c>
      <c r="W32" s="84"/>
      <c r="X32" s="87">
        <v>0</v>
      </c>
      <c r="Y32" s="87">
        <v>0</v>
      </c>
      <c r="Z32" s="87">
        <v>0</v>
      </c>
      <c r="AA32" s="87">
        <v>0</v>
      </c>
      <c r="AB32" s="87">
        <v>0</v>
      </c>
      <c r="AC32" s="87">
        <v>0</v>
      </c>
      <c r="AD32" s="87">
        <v>0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0</v>
      </c>
      <c r="AO32" s="87">
        <v>0</v>
      </c>
      <c r="AP32" s="87">
        <v>0</v>
      </c>
      <c r="AQ32" s="87">
        <v>0</v>
      </c>
      <c r="AR32" s="87">
        <v>0</v>
      </c>
      <c r="AS32" s="87">
        <v>0</v>
      </c>
      <c r="AT32" s="87">
        <v>0</v>
      </c>
      <c r="AU32" s="87">
        <v>0</v>
      </c>
      <c r="AV32" s="87">
        <v>0</v>
      </c>
      <c r="AW32" s="87">
        <v>0</v>
      </c>
      <c r="AX32" s="87">
        <v>0</v>
      </c>
      <c r="AY32" s="87">
        <v>0</v>
      </c>
      <c r="AZ32" s="87">
        <v>0</v>
      </c>
      <c r="BA32" s="87">
        <v>0</v>
      </c>
      <c r="BB32" s="87">
        <v>0</v>
      </c>
      <c r="BC32" s="87">
        <v>0</v>
      </c>
      <c r="BD32" s="87">
        <v>0</v>
      </c>
      <c r="BE32" s="87">
        <v>0</v>
      </c>
      <c r="BF32" s="87">
        <v>0</v>
      </c>
      <c r="BG32" s="87">
        <v>0</v>
      </c>
      <c r="BH32" s="87">
        <v>0</v>
      </c>
      <c r="BI32" s="87">
        <v>0</v>
      </c>
      <c r="BJ32" s="87">
        <v>0</v>
      </c>
      <c r="BK32" s="87">
        <v>0</v>
      </c>
      <c r="BL32" s="87">
        <v>0</v>
      </c>
      <c r="BM32" s="87">
        <v>0</v>
      </c>
      <c r="BN32" s="87">
        <v>0</v>
      </c>
      <c r="BO32" s="87">
        <v>0</v>
      </c>
      <c r="BP32" s="87">
        <v>0</v>
      </c>
      <c r="BQ32" s="87">
        <v>0</v>
      </c>
    </row>
    <row r="33" spans="1:71" s="1" customFormat="1" ht="13.8" x14ac:dyDescent="0.3">
      <c r="A33" s="77"/>
      <c r="B33" s="42">
        <f t="shared" si="3"/>
        <v>18</v>
      </c>
      <c r="C33" s="71">
        <f>IF(type&lt;&gt;"",IF(ROW(stage_id)=ROW($C$14)+2,1,IF(type="S",MAX(prev_col_range)+1,MAX(prev_col_range))),-1)</f>
        <v>4</v>
      </c>
      <c r="D33" s="78">
        <f>_xlfn.IFNA(IF(OR(type="T",type="M"),MATCH(role,Settings!$I$9:$I$22,0),-1),-1)</f>
        <v>-1</v>
      </c>
      <c r="E33" s="42" t="s">
        <v>40</v>
      </c>
      <c r="F33" s="48" t="s">
        <v>83</v>
      </c>
      <c r="G33" s="43"/>
      <c r="H33" s="44" t="str">
        <f>_xlfn.IFNA(INDEX(Settings!$P$9:$P$36,MATCH(team_member,Settings!$N$9:$N$36,0)),"")</f>
        <v/>
      </c>
      <c r="I33" s="41"/>
      <c r="J33" s="49"/>
      <c r="K33" s="69"/>
      <c r="L33" s="70"/>
      <c r="M33" s="89">
        <f>B32</f>
        <v>17</v>
      </c>
      <c r="N33" s="72" t="str">
        <f t="shared" si="4"/>
        <v>↖</v>
      </c>
      <c r="O33" s="73" t="str" cm="1">
        <f t="array" ref="O33">IFERROR("(" &amp; d.type &amp; ") " &amp; IF(LEN(d.name)&gt;7,LEFT(d.name,7) &amp; "….", d.name),"")</f>
        <v>(T) Task R1</v>
      </c>
      <c r="P33" s="74" t="s">
        <v>73</v>
      </c>
      <c r="Q33" s="49"/>
      <c r="R33" s="50">
        <v>3</v>
      </c>
      <c r="S33" s="13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46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81">
        <v>44356</v>
      </c>
      <c r="V33" s="82">
        <v>44358</v>
      </c>
      <c r="W33" s="84"/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C33" s="87">
        <v>0</v>
      </c>
      <c r="AD33" s="87">
        <v>0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  <c r="AN33" s="87">
        <v>0</v>
      </c>
      <c r="AO33" s="87">
        <v>0</v>
      </c>
      <c r="AP33" s="87">
        <v>0</v>
      </c>
      <c r="AQ33" s="87">
        <v>0</v>
      </c>
      <c r="AR33" s="87">
        <v>0</v>
      </c>
      <c r="AS33" s="87">
        <v>0</v>
      </c>
      <c r="AT33" s="87">
        <v>0</v>
      </c>
      <c r="AU33" s="87">
        <v>0</v>
      </c>
      <c r="AV33" s="87">
        <v>0</v>
      </c>
      <c r="AW33" s="87">
        <v>0</v>
      </c>
      <c r="AX33" s="87">
        <v>0</v>
      </c>
      <c r="AY33" s="87">
        <v>0</v>
      </c>
      <c r="AZ33" s="87">
        <v>0</v>
      </c>
      <c r="BA33" s="87">
        <v>0</v>
      </c>
      <c r="BB33" s="87">
        <v>0</v>
      </c>
      <c r="BC33" s="87">
        <v>0</v>
      </c>
      <c r="BD33" s="87">
        <v>0</v>
      </c>
      <c r="BE33" s="87">
        <v>0</v>
      </c>
      <c r="BF33" s="87">
        <v>0</v>
      </c>
      <c r="BG33" s="87">
        <v>0</v>
      </c>
      <c r="BH33" s="87">
        <v>0</v>
      </c>
      <c r="BI33" s="87">
        <v>0</v>
      </c>
      <c r="BJ33" s="87">
        <v>0</v>
      </c>
      <c r="BK33" s="87">
        <v>0</v>
      </c>
      <c r="BL33" s="87">
        <v>0</v>
      </c>
      <c r="BM33" s="87">
        <v>0</v>
      </c>
      <c r="BN33" s="87">
        <v>0</v>
      </c>
      <c r="BO33" s="87">
        <v>0</v>
      </c>
      <c r="BP33" s="87">
        <v>0</v>
      </c>
      <c r="BQ33" s="87">
        <v>0</v>
      </c>
    </row>
    <row r="34" spans="1:71" s="1" customFormat="1" ht="13.8" x14ac:dyDescent="0.3">
      <c r="A34" s="77"/>
      <c r="B34" s="42">
        <f t="shared" si="3"/>
        <v>19</v>
      </c>
      <c r="C34" s="71">
        <f>IF(type&lt;&gt;"",IF(ROW(stage_id)=ROW($C$14)+2,1,IF(type="S",MAX(prev_col_range)+1,MAX(prev_col_range))),-1)</f>
        <v>4</v>
      </c>
      <c r="D34" s="78">
        <f>_xlfn.IFNA(IF(OR(type="T",type="M"),MATCH(role,Settings!$I$9:$I$22,0),-1),-1)</f>
        <v>-1</v>
      </c>
      <c r="E34" s="42" t="s">
        <v>40</v>
      </c>
      <c r="F34" s="48" t="s">
        <v>84</v>
      </c>
      <c r="G34" s="43"/>
      <c r="H34" s="44" t="str">
        <f>_xlfn.IFNA(INDEX(Settings!$P$9:$P$36,MATCH(team_member,Settings!$N$9:$N$36,0)),"")</f>
        <v/>
      </c>
      <c r="I34" s="41"/>
      <c r="J34" s="49"/>
      <c r="K34" s="69"/>
      <c r="L34" s="70"/>
      <c r="M34" s="89">
        <f>B33</f>
        <v>18</v>
      </c>
      <c r="N34" s="72" t="str">
        <f t="shared" si="4"/>
        <v>↖</v>
      </c>
      <c r="O34" s="73" t="str" cm="1">
        <f t="array" ref="O34">IFERROR("(" &amp; d.type &amp; ") " &amp; IF(LEN(d.name)&gt;7,LEFT(d.name,7) &amp; "….", d.name),"")</f>
        <v>(T) Task R2</v>
      </c>
      <c r="P34" s="74" t="s">
        <v>73</v>
      </c>
      <c r="Q34" s="49"/>
      <c r="R34" s="50">
        <v>3</v>
      </c>
      <c r="S34" s="13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46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81">
        <v>44361</v>
      </c>
      <c r="V34" s="82">
        <v>44363</v>
      </c>
      <c r="W34" s="84"/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C34" s="87">
        <v>0</v>
      </c>
      <c r="AD34" s="87">
        <v>0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7">
        <v>0</v>
      </c>
      <c r="AS34" s="87">
        <v>0</v>
      </c>
      <c r="AT34" s="87">
        <v>0</v>
      </c>
      <c r="AU34" s="87">
        <v>0</v>
      </c>
      <c r="AV34" s="87">
        <v>0</v>
      </c>
      <c r="AW34" s="87">
        <v>0</v>
      </c>
      <c r="AX34" s="87">
        <v>0</v>
      </c>
      <c r="AY34" s="87">
        <v>0</v>
      </c>
      <c r="AZ34" s="87">
        <v>0</v>
      </c>
      <c r="BA34" s="87">
        <v>0</v>
      </c>
      <c r="BB34" s="87">
        <v>0</v>
      </c>
      <c r="BC34" s="87">
        <v>0</v>
      </c>
      <c r="BD34" s="87">
        <v>0</v>
      </c>
      <c r="BE34" s="87">
        <v>0</v>
      </c>
      <c r="BF34" s="87">
        <v>0</v>
      </c>
      <c r="BG34" s="87">
        <v>0</v>
      </c>
      <c r="BH34" s="87">
        <v>0</v>
      </c>
      <c r="BI34" s="87">
        <v>0</v>
      </c>
      <c r="BJ34" s="87">
        <v>0</v>
      </c>
      <c r="BK34" s="87">
        <v>0</v>
      </c>
      <c r="BL34" s="87">
        <v>0</v>
      </c>
      <c r="BM34" s="87">
        <v>0</v>
      </c>
      <c r="BN34" s="87">
        <v>0</v>
      </c>
      <c r="BO34" s="87">
        <v>0</v>
      </c>
      <c r="BP34" s="87">
        <v>0</v>
      </c>
      <c r="BQ34" s="87">
        <v>0</v>
      </c>
      <c r="BS34" s="96"/>
    </row>
    <row r="35" spans="1:71" s="1" customFormat="1" ht="13.8" x14ac:dyDescent="0.3">
      <c r="A35" s="77"/>
      <c r="B35" s="42">
        <f t="shared" si="3"/>
        <v>20</v>
      </c>
      <c r="C35" s="71">
        <f>IF(type&lt;&gt;"",IF(ROW(stage_id)=ROW($C$14)+2,1,IF(type="S",MAX(prev_col_range)+1,MAX(prev_col_range))),-1)</f>
        <v>4</v>
      </c>
      <c r="D35" s="78">
        <f>_xlfn.IFNA(IF(OR(type="T",type="M"),MATCH(role,Settings!$I$9:$I$22,0),-1),-1)</f>
        <v>-1</v>
      </c>
      <c r="E35" s="42" t="s">
        <v>44</v>
      </c>
      <c r="F35" s="48" t="s">
        <v>85</v>
      </c>
      <c r="G35" s="43"/>
      <c r="H35" s="44" t="str">
        <f>_xlfn.IFNA(INDEX(Settings!$P$9:$P$36,MATCH(team_member,Settings!$N$9:$N$36,0)),"")</f>
        <v/>
      </c>
      <c r="I35" s="41"/>
      <c r="J35" s="49"/>
      <c r="K35" s="69"/>
      <c r="L35" s="70"/>
      <c r="M35" s="89">
        <f>B34</f>
        <v>19</v>
      </c>
      <c r="N35" s="72" t="str">
        <f t="shared" si="4"/>
        <v>↖</v>
      </c>
      <c r="O35" s="73" t="str" cm="1">
        <f t="array" ref="O35">IFERROR("(" &amp; d.type &amp; ") " &amp; IF(LEN(d.name)&gt;7,LEFT(d.name,7) &amp; "….", d.name),"")</f>
        <v>(T) Task R3</v>
      </c>
      <c r="P35" s="74" t="s">
        <v>75</v>
      </c>
      <c r="Q35" s="49"/>
      <c r="R35" s="50"/>
      <c r="S35" s="13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46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81">
        <v>44363</v>
      </c>
      <c r="V35" s="82">
        <v>44363</v>
      </c>
      <c r="W35" s="83">
        <f>1*(SUM(W32:W34)=COUNTA(E32:E34))</f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C35" s="87">
        <v>0</v>
      </c>
      <c r="AD35" s="87">
        <v>0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0</v>
      </c>
      <c r="AP35" s="87">
        <v>0</v>
      </c>
      <c r="AQ35" s="87">
        <v>0</v>
      </c>
      <c r="AR35" s="87">
        <v>0</v>
      </c>
      <c r="AS35" s="87">
        <v>0</v>
      </c>
      <c r="AT35" s="87">
        <v>0</v>
      </c>
      <c r="AU35" s="87">
        <v>0</v>
      </c>
      <c r="AV35" s="87">
        <v>0</v>
      </c>
      <c r="AW35" s="87">
        <v>0</v>
      </c>
      <c r="AX35" s="87">
        <v>0</v>
      </c>
      <c r="AY35" s="87">
        <v>0</v>
      </c>
      <c r="AZ35" s="87">
        <v>0</v>
      </c>
      <c r="BA35" s="87">
        <v>0</v>
      </c>
      <c r="BB35" s="87">
        <v>0</v>
      </c>
      <c r="BC35" s="87">
        <v>0</v>
      </c>
      <c r="BD35" s="87">
        <v>0</v>
      </c>
      <c r="BE35" s="87">
        <v>0</v>
      </c>
      <c r="BF35" s="87">
        <v>0</v>
      </c>
      <c r="BG35" s="87">
        <v>0</v>
      </c>
      <c r="BH35" s="87">
        <v>0</v>
      </c>
      <c r="BI35" s="87">
        <v>0</v>
      </c>
      <c r="BJ35" s="87">
        <v>0</v>
      </c>
      <c r="BK35" s="87">
        <v>0</v>
      </c>
      <c r="BL35" s="87">
        <v>0</v>
      </c>
      <c r="BM35" s="87">
        <v>0</v>
      </c>
      <c r="BN35" s="87">
        <v>0</v>
      </c>
      <c r="BO35" s="87">
        <v>0</v>
      </c>
      <c r="BP35" s="87">
        <v>0</v>
      </c>
      <c r="BQ35" s="87">
        <v>0</v>
      </c>
    </row>
    <row r="36" spans="1:71" s="1" customFormat="1" ht="13.8" x14ac:dyDescent="0.3">
      <c r="A36" s="77"/>
      <c r="B36" s="42">
        <f t="shared" si="3"/>
        <v>21</v>
      </c>
      <c r="C36" s="71">
        <f>IF(type&lt;&gt;"",IF(ROW(stage_id)=ROW($C$14)+2,1,IF(type="S",MAX(prev_col_range)+1,MAX(prev_col_range))),-1)</f>
        <v>5</v>
      </c>
      <c r="D36" s="78">
        <f>_xlfn.IFNA(IF(OR(type="T",type="M"),MATCH(role,Settings!$I$9:$I$22,0),-1),-1)</f>
        <v>-1</v>
      </c>
      <c r="E36" s="42" t="s">
        <v>38</v>
      </c>
      <c r="F36" s="48" t="s">
        <v>95</v>
      </c>
      <c r="G36" s="43"/>
      <c r="H36" s="44" t="str">
        <f>_xlfn.IFNA(INDEX(Settings!$P$9:$P$36,MATCH(team_member,Settings!$N$9:$N$36,0)),"")</f>
        <v/>
      </c>
      <c r="I36" s="41"/>
      <c r="J36" s="49"/>
      <c r="K36" s="67">
        <f>MIN(S37:S41)</f>
        <v>44489</v>
      </c>
      <c r="L36" s="70"/>
      <c r="M36" s="89"/>
      <c r="N36" s="72" t="b">
        <f t="shared" si="4"/>
        <v>0</v>
      </c>
      <c r="O36" s="73" t="str" cm="1">
        <f t="array" ref="O36">IFERROR("(" &amp; d.type &amp; ") " &amp; IF(LEN(d.name)&gt;7,LEFT(d.name,7) &amp; "….", d.name),"")</f>
        <v/>
      </c>
      <c r="P36" s="74" t="s">
        <v>73</v>
      </c>
      <c r="Q36" s="49"/>
      <c r="R36" s="88">
        <f>_xlfn.DAYS(MAX(T37:T41),plan_start)+1</f>
        <v>30</v>
      </c>
      <c r="S36" s="13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46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81">
        <v>44489</v>
      </c>
      <c r="V36" s="82">
        <v>44518</v>
      </c>
      <c r="W36" s="83" cm="1">
        <f t="array" ref="W36">SUM(W37:W40*R37:R40/SUM(R37:R40))</f>
        <v>0.64999999999999991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C36" s="87">
        <v>0</v>
      </c>
      <c r="AD36" s="87">
        <v>0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  <c r="AN36" s="87">
        <v>0</v>
      </c>
      <c r="AO36" s="87">
        <v>0</v>
      </c>
      <c r="AP36" s="87">
        <v>0</v>
      </c>
      <c r="AQ36" s="87">
        <v>0</v>
      </c>
      <c r="AR36" s="87">
        <v>0</v>
      </c>
      <c r="AS36" s="87">
        <v>0</v>
      </c>
      <c r="AT36" s="87">
        <v>0</v>
      </c>
      <c r="AU36" s="87">
        <v>0</v>
      </c>
      <c r="AV36" s="87">
        <v>0</v>
      </c>
      <c r="AW36" s="87">
        <v>0</v>
      </c>
      <c r="AX36" s="87">
        <v>0</v>
      </c>
      <c r="AY36" s="87">
        <v>0</v>
      </c>
      <c r="AZ36" s="87">
        <v>0</v>
      </c>
      <c r="BA36" s="87">
        <v>0</v>
      </c>
      <c r="BB36" s="87">
        <v>0</v>
      </c>
      <c r="BC36" s="87">
        <v>0</v>
      </c>
      <c r="BD36" s="87">
        <v>0</v>
      </c>
      <c r="BE36" s="87">
        <v>0</v>
      </c>
      <c r="BF36" s="87">
        <v>0</v>
      </c>
      <c r="BG36" s="87">
        <v>0</v>
      </c>
      <c r="BH36" s="87">
        <v>0</v>
      </c>
      <c r="BI36" s="87">
        <v>0</v>
      </c>
      <c r="BJ36" s="87">
        <v>0</v>
      </c>
      <c r="BK36" s="87">
        <v>0</v>
      </c>
      <c r="BL36" s="87">
        <v>0</v>
      </c>
      <c r="BM36" s="87">
        <v>0</v>
      </c>
      <c r="BN36" s="87">
        <v>0</v>
      </c>
      <c r="BO36" s="87">
        <v>0</v>
      </c>
      <c r="BP36" s="87">
        <v>0</v>
      </c>
      <c r="BQ36" s="87">
        <v>0</v>
      </c>
    </row>
    <row r="37" spans="1:71" s="1" customFormat="1" ht="13.8" x14ac:dyDescent="0.3">
      <c r="A37" s="77"/>
      <c r="B37" s="42">
        <f t="shared" si="3"/>
        <v>22</v>
      </c>
      <c r="C37" s="71">
        <f>IF(type&lt;&gt;"",IF(ROW(stage_id)=ROW($C$14)+2,1,IF(type="S",MAX(prev_col_range)+1,MAX(prev_col_range))),-1)</f>
        <v>5</v>
      </c>
      <c r="D37" s="78">
        <f>_xlfn.IFNA(IF(OR(type="T",type="M"),MATCH(role,Settings!$I$9:$I$22,0),-1),-1)</f>
        <v>2</v>
      </c>
      <c r="E37" s="42" t="s">
        <v>40</v>
      </c>
      <c r="F37" s="48" t="s">
        <v>97</v>
      </c>
      <c r="G37" s="43"/>
      <c r="H37" s="44" t="str">
        <f>_xlfn.IFNA(INDEX(Settings!$P$9:$P$36,MATCH(team_member,Settings!$N$9:$N$36,0)),"")</f>
        <v>COD</v>
      </c>
      <c r="I37" s="41" t="s">
        <v>67</v>
      </c>
      <c r="J37" s="49"/>
      <c r="K37" s="69">
        <v>44489</v>
      </c>
      <c r="L37" s="70"/>
      <c r="M37" s="89"/>
      <c r="N37" s="72" t="b">
        <f t="shared" si="4"/>
        <v>0</v>
      </c>
      <c r="O37" s="73" t="str" cm="1">
        <f t="array" ref="O37">IFERROR("(" &amp; d.type &amp; ") " &amp; IF(LEN(d.name)&gt;7,LEFT(d.name,7) &amp; "….", d.name),"")</f>
        <v/>
      </c>
      <c r="P37" s="74" t="s">
        <v>73</v>
      </c>
      <c r="Q37" s="49"/>
      <c r="R37" s="50">
        <v>10</v>
      </c>
      <c r="S37" s="13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46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81">
        <v>44489</v>
      </c>
      <c r="V37" s="82">
        <v>44498</v>
      </c>
      <c r="W37" s="84">
        <v>1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C37" s="87">
        <v>0</v>
      </c>
      <c r="AD37" s="87">
        <v>0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  <c r="AN37" s="87">
        <v>0</v>
      </c>
      <c r="AO37" s="87">
        <v>0</v>
      </c>
      <c r="AP37" s="87">
        <v>0</v>
      </c>
      <c r="AQ37" s="87">
        <v>0</v>
      </c>
      <c r="AR37" s="87">
        <v>0</v>
      </c>
      <c r="AS37" s="87">
        <v>0</v>
      </c>
      <c r="AT37" s="87">
        <v>0</v>
      </c>
      <c r="AU37" s="87">
        <v>0</v>
      </c>
      <c r="AV37" s="87">
        <v>0</v>
      </c>
      <c r="AW37" s="87">
        <v>0</v>
      </c>
      <c r="AX37" s="87">
        <v>0</v>
      </c>
      <c r="AY37" s="87">
        <v>0</v>
      </c>
      <c r="AZ37" s="87">
        <v>0</v>
      </c>
      <c r="BA37" s="87">
        <v>0</v>
      </c>
      <c r="BB37" s="87">
        <v>0</v>
      </c>
      <c r="BC37" s="87">
        <v>0</v>
      </c>
      <c r="BD37" s="87">
        <v>0</v>
      </c>
      <c r="BE37" s="87">
        <v>0</v>
      </c>
      <c r="BF37" s="87">
        <v>0</v>
      </c>
      <c r="BG37" s="87">
        <v>0</v>
      </c>
      <c r="BH37" s="87">
        <v>0</v>
      </c>
      <c r="BI37" s="87">
        <v>0</v>
      </c>
      <c r="BJ37" s="87">
        <v>0</v>
      </c>
      <c r="BK37" s="87">
        <v>0</v>
      </c>
      <c r="BL37" s="87">
        <v>0</v>
      </c>
      <c r="BM37" s="87">
        <v>0</v>
      </c>
      <c r="BN37" s="87">
        <v>0</v>
      </c>
      <c r="BO37" s="87">
        <v>0</v>
      </c>
      <c r="BP37" s="87">
        <v>0</v>
      </c>
      <c r="BQ37" s="87">
        <v>0</v>
      </c>
    </row>
    <row r="38" spans="1:71" s="1" customFormat="1" ht="13.8" x14ac:dyDescent="0.3">
      <c r="A38" s="77"/>
      <c r="B38" s="42">
        <f t="shared" si="3"/>
        <v>23</v>
      </c>
      <c r="C38" s="71">
        <f>IF(type&lt;&gt;"",IF(ROW(stage_id)=ROW($C$14)+2,1,IF(type="S",MAX(prev_col_range)+1,MAX(prev_col_range))),-1)</f>
        <v>5</v>
      </c>
      <c r="D38" s="78">
        <f>_xlfn.IFNA(IF(OR(type="T",type="M"),MATCH(role,Settings!$I$9:$I$22,0),-1),-1)</f>
        <v>2</v>
      </c>
      <c r="E38" s="42" t="s">
        <v>40</v>
      </c>
      <c r="F38" s="48" t="s">
        <v>98</v>
      </c>
      <c r="G38" s="43"/>
      <c r="H38" s="44" t="str">
        <f>_xlfn.IFNA(INDEX(Settings!$P$9:$P$36,MATCH(team_member,Settings!$N$9:$N$36,0)),"")</f>
        <v>COD</v>
      </c>
      <c r="I38" s="41" t="s">
        <v>70</v>
      </c>
      <c r="J38" s="49"/>
      <c r="K38" s="69"/>
      <c r="L38" s="70"/>
      <c r="M38" s="89">
        <f>B37</f>
        <v>22</v>
      </c>
      <c r="N38" s="72" t="str">
        <f t="shared" si="4"/>
        <v>↖</v>
      </c>
      <c r="O38" s="73" t="str" cm="1">
        <f t="array" ref="O38">IFERROR("(" &amp; d.type &amp; ") " &amp; IF(LEN(d.name)&gt;7,LEFT(d.name,7) &amp; "….", d.name),"")</f>
        <v>(T) Task T1</v>
      </c>
      <c r="P38" s="74" t="s">
        <v>73</v>
      </c>
      <c r="Q38" s="49"/>
      <c r="R38" s="50">
        <v>10</v>
      </c>
      <c r="S38" s="13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46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81">
        <v>44500</v>
      </c>
      <c r="V38" s="82">
        <v>44509</v>
      </c>
      <c r="W38" s="84">
        <v>0.5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C38" s="87">
        <v>0</v>
      </c>
      <c r="AD38" s="87">
        <v>0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0</v>
      </c>
      <c r="AO38" s="87">
        <v>0</v>
      </c>
      <c r="AP38" s="87">
        <v>0</v>
      </c>
      <c r="AQ38" s="87">
        <v>0</v>
      </c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</v>
      </c>
      <c r="AY38" s="87">
        <v>0</v>
      </c>
      <c r="AZ38" s="87">
        <v>0</v>
      </c>
      <c r="BA38" s="87">
        <v>0</v>
      </c>
      <c r="BB38" s="87">
        <v>0</v>
      </c>
      <c r="BC38" s="87">
        <v>0</v>
      </c>
      <c r="BD38" s="87">
        <v>0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0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</row>
    <row r="39" spans="1:71" s="1" customFormat="1" ht="13.8" x14ac:dyDescent="0.3">
      <c r="A39" s="77"/>
      <c r="B39" s="42">
        <f t="shared" si="3"/>
        <v>24</v>
      </c>
      <c r="C39" s="71">
        <f>IF(type&lt;&gt;"",IF(ROW(stage_id)=ROW($C$14)+2,1,IF(type="S",MAX(prev_col_range)+1,MAX(prev_col_range))),-1)</f>
        <v>5</v>
      </c>
      <c r="D39" s="78">
        <f>_xlfn.IFNA(IF(OR(type="T",type="M"),MATCH(role,Settings!$I$9:$I$22,0),-1),-1)</f>
        <v>2</v>
      </c>
      <c r="E39" s="42" t="s">
        <v>40</v>
      </c>
      <c r="F39" s="48" t="s">
        <v>99</v>
      </c>
      <c r="G39" s="43"/>
      <c r="H39" s="44" t="str">
        <f>_xlfn.IFNA(INDEX(Settings!$P$9:$P$36,MATCH(team_member,Settings!$N$9:$N$36,0)),"")</f>
        <v>COD</v>
      </c>
      <c r="I39" s="41" t="s">
        <v>70</v>
      </c>
      <c r="J39" s="49"/>
      <c r="K39" s="69"/>
      <c r="L39" s="70"/>
      <c r="M39" s="89">
        <f>B38</f>
        <v>23</v>
      </c>
      <c r="N39" s="72" t="str">
        <f t="shared" si="4"/>
        <v>↖</v>
      </c>
      <c r="O39" s="73" t="str" cm="1">
        <f t="array" ref="O39">IFERROR("(" &amp; d.type &amp; ") " &amp; IF(LEN(d.name)&gt;7,LEFT(d.name,7) &amp; "….", d.name),"")</f>
        <v>(T) Task T2</v>
      </c>
      <c r="P39" s="74" t="s">
        <v>73</v>
      </c>
      <c r="Q39" s="49"/>
      <c r="R39" s="50">
        <v>10</v>
      </c>
      <c r="S39" s="13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46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81">
        <v>44509</v>
      </c>
      <c r="V39" s="82">
        <v>44518</v>
      </c>
      <c r="W39" s="84">
        <v>0.4</v>
      </c>
      <c r="X39" s="87">
        <v>0</v>
      </c>
      <c r="Y39" s="87">
        <v>0</v>
      </c>
      <c r="Z39" s="87">
        <v>0</v>
      </c>
      <c r="AA39" s="87">
        <v>0</v>
      </c>
      <c r="AB39" s="87">
        <v>0</v>
      </c>
      <c r="AC39" s="87">
        <v>0</v>
      </c>
      <c r="AD39" s="87">
        <v>0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  <c r="AN39" s="87">
        <v>0</v>
      </c>
      <c r="AO39" s="87">
        <v>0</v>
      </c>
      <c r="AP39" s="87">
        <v>0</v>
      </c>
      <c r="AQ39" s="87">
        <v>0</v>
      </c>
      <c r="AR39" s="87">
        <v>0</v>
      </c>
      <c r="AS39" s="87">
        <v>0</v>
      </c>
      <c r="AT39" s="87">
        <v>0</v>
      </c>
      <c r="AU39" s="87">
        <v>0</v>
      </c>
      <c r="AV39" s="87">
        <v>0</v>
      </c>
      <c r="AW39" s="87">
        <v>0</v>
      </c>
      <c r="AX39" s="87">
        <v>0</v>
      </c>
      <c r="AY39" s="87">
        <v>0</v>
      </c>
      <c r="AZ39" s="87">
        <v>0</v>
      </c>
      <c r="BA39" s="87">
        <v>0</v>
      </c>
      <c r="BB39" s="87">
        <v>0</v>
      </c>
      <c r="BC39" s="87">
        <v>0</v>
      </c>
      <c r="BD39" s="87">
        <v>0</v>
      </c>
      <c r="BE39" s="87">
        <v>0</v>
      </c>
      <c r="BF39" s="87">
        <v>0</v>
      </c>
      <c r="BG39" s="87">
        <v>0</v>
      </c>
      <c r="BH39" s="87">
        <v>0</v>
      </c>
      <c r="BI39" s="87">
        <v>0</v>
      </c>
      <c r="BJ39" s="87">
        <v>0</v>
      </c>
      <c r="BK39" s="87">
        <v>0</v>
      </c>
      <c r="BL39" s="87">
        <v>0</v>
      </c>
      <c r="BM39" s="87">
        <v>0</v>
      </c>
      <c r="BN39" s="87">
        <v>0</v>
      </c>
      <c r="BO39" s="87">
        <v>0</v>
      </c>
      <c r="BP39" s="87">
        <v>0</v>
      </c>
      <c r="BQ39" s="87">
        <v>0</v>
      </c>
    </row>
    <row r="40" spans="1:71" s="1" customFormat="1" ht="13.8" x14ac:dyDescent="0.3">
      <c r="A40" s="77"/>
      <c r="B40" s="42">
        <f t="shared" si="3"/>
        <v>25</v>
      </c>
      <c r="C40" s="71">
        <f>IF(type&lt;&gt;"",IF(ROW(stage_id)=ROW($C$14)+2,1,IF(type="S",MAX(prev_col_range)+1,MAX(prev_col_range))),-1)</f>
        <v>5</v>
      </c>
      <c r="D40" s="78">
        <f>_xlfn.IFNA(IF(OR(type="T",type="M"),MATCH(role,Settings!$I$9:$I$22,0),-1),-1)</f>
        <v>4</v>
      </c>
      <c r="E40" s="42" t="s">
        <v>40</v>
      </c>
      <c r="F40" s="48" t="s">
        <v>100</v>
      </c>
      <c r="G40" s="43"/>
      <c r="H40" s="44" t="str">
        <f>_xlfn.IFNA(INDEX(Settings!$P$9:$P$36,MATCH(team_member,Settings!$N$9:$N$36,0)),"")</f>
        <v>MAR</v>
      </c>
      <c r="I40" s="41" t="s">
        <v>87</v>
      </c>
      <c r="J40" s="49"/>
      <c r="K40" s="69"/>
      <c r="L40" s="70"/>
      <c r="M40" s="89">
        <f>B41</f>
        <v>26</v>
      </c>
      <c r="N40" s="72" t="str">
        <f t="shared" si="4"/>
        <v>↙</v>
      </c>
      <c r="O40" s="73" t="str" cm="1">
        <f t="array" ref="O40">IFERROR("(" &amp; d.type &amp; ") " &amp; IF(LEN(d.name)&gt;7,LEFT(d.name,7) &amp; "….", d.name),"")</f>
        <v>(M) Milesto….</v>
      </c>
      <c r="P40" s="74" t="s">
        <v>75</v>
      </c>
      <c r="Q40" s="49"/>
      <c r="R40" s="50">
        <v>10</v>
      </c>
      <c r="S40" s="13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46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81">
        <v>44494</v>
      </c>
      <c r="V40" s="82">
        <v>44504</v>
      </c>
      <c r="W40" s="84">
        <v>0.7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0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0</v>
      </c>
      <c r="AV40" s="87">
        <v>0</v>
      </c>
      <c r="AW40" s="87">
        <v>0</v>
      </c>
      <c r="AX40" s="87">
        <v>0</v>
      </c>
      <c r="AY40" s="87">
        <v>0</v>
      </c>
      <c r="AZ40" s="87">
        <v>0</v>
      </c>
      <c r="BA40" s="87">
        <v>0</v>
      </c>
      <c r="BB40" s="87">
        <v>0</v>
      </c>
      <c r="BC40" s="87">
        <v>0</v>
      </c>
      <c r="BD40" s="87">
        <v>0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</row>
    <row r="41" spans="1:71" s="1" customFormat="1" ht="13.8" x14ac:dyDescent="0.3">
      <c r="A41" s="77"/>
      <c r="B41" s="42">
        <f t="shared" si="3"/>
        <v>26</v>
      </c>
      <c r="C41" s="71">
        <f>IF(type&lt;&gt;"",IF(ROW(stage_id)=ROW($C$14)+2,1,IF(type="S",MAX(prev_col_range)+1,MAX(prev_col_range))),-1)</f>
        <v>5</v>
      </c>
      <c r="D41" s="78">
        <f>_xlfn.IFNA(IF(OR(type="T",type="M"),MATCH(role,Settings!$I$9:$I$22,0),-1),-1)</f>
        <v>1</v>
      </c>
      <c r="E41" s="42" t="s">
        <v>44</v>
      </c>
      <c r="F41" s="48" t="s">
        <v>96</v>
      </c>
      <c r="G41" s="43"/>
      <c r="H41" s="44" t="str">
        <f>_xlfn.IFNA(INDEX(Settings!$P$9:$P$36,MATCH(team_member,Settings!$N$9:$N$36,0)),"")</f>
        <v>PM</v>
      </c>
      <c r="I41" s="41" t="s">
        <v>66</v>
      </c>
      <c r="J41" s="49"/>
      <c r="K41" s="69">
        <v>44518</v>
      </c>
      <c r="L41" s="70"/>
      <c r="M41" s="89"/>
      <c r="N41" s="72" t="b">
        <f t="shared" si="4"/>
        <v>0</v>
      </c>
      <c r="O41" s="73" t="str" cm="1">
        <f t="array" ref="O41">IFERROR("(" &amp; d.type &amp; ") " &amp; IF(LEN(d.name)&gt;7,LEFT(d.name,7) &amp; "….", d.name),"")</f>
        <v/>
      </c>
      <c r="P41" s="74" t="s">
        <v>73</v>
      </c>
      <c r="Q41" s="49"/>
      <c r="R41" s="50"/>
      <c r="S41" s="13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46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81">
        <v>44504</v>
      </c>
      <c r="V41" s="81">
        <v>44504</v>
      </c>
      <c r="W41" s="83">
        <f>1*(SUM(W37:W40)=COUNTA(E37:E40))</f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7">
        <v>0</v>
      </c>
      <c r="BA41" s="87">
        <v>0</v>
      </c>
      <c r="BB41" s="87">
        <v>0</v>
      </c>
      <c r="BC41" s="87">
        <v>0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</v>
      </c>
      <c r="BM41" s="87">
        <v>0</v>
      </c>
      <c r="BN41" s="87">
        <v>0</v>
      </c>
      <c r="BO41" s="87">
        <v>0</v>
      </c>
      <c r="BP41" s="87">
        <v>0</v>
      </c>
      <c r="BQ41" s="87">
        <v>0</v>
      </c>
    </row>
    <row r="42" spans="1:71" s="1" customFormat="1" ht="13.8" x14ac:dyDescent="0.3">
      <c r="A42" s="77"/>
      <c r="B42" s="42">
        <f t="shared" si="3"/>
        <v>27</v>
      </c>
      <c r="C42" s="71">
        <f>IF(type&lt;&gt;"",IF(ROW(stage_id)=ROW($C$14)+2,1,IF(type="S",MAX(prev_col_range)+1,MAX(prev_col_range))),-1)</f>
        <v>6</v>
      </c>
      <c r="D42" s="78">
        <f>_xlfn.IFNA(IF(OR(type="T",type="M"),MATCH(role,Settings!$I$9:$I$22,0),-1),-1)</f>
        <v>-1</v>
      </c>
      <c r="E42" s="42" t="s">
        <v>38</v>
      </c>
      <c r="F42" s="48" t="s">
        <v>101</v>
      </c>
      <c r="G42" s="43"/>
      <c r="H42" s="44" t="str">
        <f>_xlfn.IFNA(INDEX(Settings!$P$9:$P$36,MATCH(team_member,Settings!$N$9:$N$36,0)),"")</f>
        <v/>
      </c>
      <c r="I42" s="41"/>
      <c r="J42" s="49"/>
      <c r="K42" s="67">
        <f>MIN(S43:S45)</f>
        <v>44501</v>
      </c>
      <c r="L42" s="70"/>
      <c r="M42" s="89"/>
      <c r="N42" s="72" t="b">
        <f t="shared" si="4"/>
        <v>0</v>
      </c>
      <c r="O42" s="73" t="str" cm="1">
        <f t="array" ref="O42">IFERROR("(" &amp; d.type &amp; ") " &amp; IF(LEN(d.name)&gt;7,LEFT(d.name,7) &amp; "….", d.name),"")</f>
        <v/>
      </c>
      <c r="P42" s="74"/>
      <c r="Q42" s="49"/>
      <c r="R42" s="88">
        <f>_xlfn.DAYS(MAX(T43:T45),plan_start)+1</f>
        <v>7</v>
      </c>
      <c r="S42" s="13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46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81">
        <v>44504</v>
      </c>
      <c r="V42" s="81">
        <v>44504</v>
      </c>
      <c r="W42" s="83" cm="1">
        <f t="array" ref="W42">SUM(W43:W45*R43:R45/SUM(R43:R45))</f>
        <v>1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0</v>
      </c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7">
        <v>0</v>
      </c>
      <c r="BA42" s="87">
        <v>0</v>
      </c>
      <c r="BB42" s="87">
        <v>0</v>
      </c>
      <c r="BC42" s="87">
        <v>0</v>
      </c>
      <c r="BD42" s="87">
        <v>0</v>
      </c>
      <c r="BE42" s="87">
        <v>0</v>
      </c>
      <c r="BF42" s="87">
        <v>0</v>
      </c>
      <c r="BG42" s="87">
        <v>0</v>
      </c>
      <c r="BH42" s="87">
        <v>0</v>
      </c>
      <c r="BI42" s="87">
        <v>0</v>
      </c>
      <c r="BJ42" s="87">
        <v>0</v>
      </c>
      <c r="BK42" s="87">
        <v>0</v>
      </c>
      <c r="BL42" s="87">
        <v>0</v>
      </c>
      <c r="BM42" s="87">
        <v>0</v>
      </c>
      <c r="BN42" s="87">
        <v>0</v>
      </c>
      <c r="BO42" s="87">
        <v>0</v>
      </c>
      <c r="BP42" s="87">
        <v>0</v>
      </c>
      <c r="BQ42" s="87">
        <v>0</v>
      </c>
      <c r="BS42" s="75"/>
    </row>
    <row r="43" spans="1:71" s="1" customFormat="1" ht="13.8" x14ac:dyDescent="0.3">
      <c r="A43" s="77"/>
      <c r="B43" s="42">
        <f t="shared" si="3"/>
        <v>28</v>
      </c>
      <c r="C43" s="71">
        <f>IF(type&lt;&gt;"",IF(ROW(stage_id)=ROW($C$14)+2,1,IF(type="S",MAX(prev_col_range)+1,MAX(prev_col_range))),-1)</f>
        <v>6</v>
      </c>
      <c r="D43" s="78">
        <f>_xlfn.IFNA(IF(OR(type="T",type="M"),MATCH(role,Settings!$I$9:$I$22,0),-1),-1)</f>
        <v>2</v>
      </c>
      <c r="E43" s="42" t="s">
        <v>40</v>
      </c>
      <c r="F43" s="48" t="s">
        <v>97</v>
      </c>
      <c r="G43" s="43"/>
      <c r="H43" s="44" t="str">
        <f>_xlfn.IFNA(INDEX(Settings!$P$9:$P$36,MATCH(team_member,Settings!$N$9:$N$36,0)),"")</f>
        <v>COD</v>
      </c>
      <c r="I43" s="41" t="s">
        <v>67</v>
      </c>
      <c r="J43" s="49"/>
      <c r="K43" s="69">
        <v>44501</v>
      </c>
      <c r="L43" s="70"/>
      <c r="M43" s="89"/>
      <c r="N43" s="72" t="b">
        <f t="shared" si="4"/>
        <v>0</v>
      </c>
      <c r="O43" s="73" t="str" cm="1">
        <f t="array" ref="O43">IFERROR("(" &amp; d.type &amp; ") " &amp; IF(LEN(d.name)&gt;7,LEFT(d.name,7) &amp; "….", d.name),"")</f>
        <v/>
      </c>
      <c r="P43" s="74"/>
      <c r="Q43" s="49"/>
      <c r="R43" s="50">
        <v>4</v>
      </c>
      <c r="S43" s="13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46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81">
        <f>S43</f>
        <v>44501</v>
      </c>
      <c r="V43" s="81">
        <f>T43</f>
        <v>44504</v>
      </c>
      <c r="W43" s="84">
        <v>1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C43" s="87">
        <v>0</v>
      </c>
      <c r="AD43" s="87">
        <v>0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0</v>
      </c>
      <c r="AO43" s="87">
        <v>0</v>
      </c>
      <c r="AP43" s="87">
        <v>0</v>
      </c>
      <c r="AQ43" s="87">
        <v>0</v>
      </c>
      <c r="AR43" s="87">
        <v>0</v>
      </c>
      <c r="AS43" s="87">
        <v>0</v>
      </c>
      <c r="AT43" s="87">
        <v>0</v>
      </c>
      <c r="AU43" s="87">
        <v>0</v>
      </c>
      <c r="AV43" s="87">
        <v>0</v>
      </c>
      <c r="AW43" s="87">
        <v>0</v>
      </c>
      <c r="AX43" s="87">
        <v>0</v>
      </c>
      <c r="AY43" s="87">
        <v>0</v>
      </c>
      <c r="AZ43" s="87">
        <v>0</v>
      </c>
      <c r="BA43" s="87">
        <v>0</v>
      </c>
      <c r="BB43" s="87">
        <v>0</v>
      </c>
      <c r="BC43" s="87">
        <v>0</v>
      </c>
      <c r="BD43" s="87">
        <v>0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0</v>
      </c>
      <c r="BK43" s="87">
        <v>0</v>
      </c>
      <c r="BL43" s="87">
        <v>0</v>
      </c>
      <c r="BM43" s="87">
        <v>0</v>
      </c>
      <c r="BN43" s="87">
        <v>0</v>
      </c>
      <c r="BO43" s="87">
        <v>0</v>
      </c>
      <c r="BP43" s="87">
        <v>0</v>
      </c>
      <c r="BQ43" s="87">
        <v>0</v>
      </c>
    </row>
    <row r="44" spans="1:71" s="1" customFormat="1" ht="13.8" x14ac:dyDescent="0.3">
      <c r="A44" s="77"/>
      <c r="B44" s="42">
        <f t="shared" si="3"/>
        <v>29</v>
      </c>
      <c r="C44" s="71">
        <f>IF(type&lt;&gt;"",IF(ROW(stage_id)=ROW($C$14)+2,1,IF(type="S",MAX(prev_col_range)+1,MAX(prev_col_range))),-1)</f>
        <v>6</v>
      </c>
      <c r="D44" s="78">
        <f>_xlfn.IFNA(IF(OR(type="T",type="M"),MATCH(role,Settings!$I$9:$I$22,0),-1),-1)</f>
        <v>3</v>
      </c>
      <c r="E44" s="42" t="s">
        <v>40</v>
      </c>
      <c r="F44" s="48" t="s">
        <v>98</v>
      </c>
      <c r="G44" s="43"/>
      <c r="H44" s="44" t="str">
        <f>_xlfn.IFNA(INDEX(Settings!$P$9:$P$36,MATCH(team_member,Settings!$N$9:$N$36,0)),"")</f>
        <v>DES</v>
      </c>
      <c r="I44" s="41" t="s">
        <v>69</v>
      </c>
      <c r="J44" s="49"/>
      <c r="K44" s="69"/>
      <c r="L44" s="70"/>
      <c r="M44" s="89">
        <f>B43</f>
        <v>28</v>
      </c>
      <c r="N44" s="72" t="str">
        <f t="shared" si="4"/>
        <v>↖</v>
      </c>
      <c r="O44" s="73" t="str" cm="1">
        <f t="array" ref="O44">IFERROR("(" &amp; d.type &amp; ") " &amp; IF(LEN(d.name)&gt;7,LEFT(d.name,7) &amp; "….", d.name),"")</f>
        <v>(T) Task T1</v>
      </c>
      <c r="P44" s="74" t="s">
        <v>73</v>
      </c>
      <c r="Q44" s="49"/>
      <c r="R44" s="50">
        <v>3</v>
      </c>
      <c r="S44" s="13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46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81">
        <f t="shared" ref="U44:U45" si="7">S44</f>
        <v>44505</v>
      </c>
      <c r="V44" s="81">
        <f t="shared" ref="V44:V45" si="8">T44</f>
        <v>44507</v>
      </c>
      <c r="W44" s="84">
        <v>1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C44" s="87">
        <v>0</v>
      </c>
      <c r="AD44" s="87">
        <v>0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0</v>
      </c>
      <c r="AN44" s="87">
        <v>0</v>
      </c>
      <c r="AO44" s="87">
        <v>0</v>
      </c>
      <c r="AP44" s="87">
        <v>0</v>
      </c>
      <c r="AQ44" s="87">
        <v>0</v>
      </c>
      <c r="AR44" s="87">
        <v>0</v>
      </c>
      <c r="AS44" s="87">
        <v>0</v>
      </c>
      <c r="AT44" s="87">
        <v>0</v>
      </c>
      <c r="AU44" s="87">
        <v>0</v>
      </c>
      <c r="AV44" s="87">
        <v>0</v>
      </c>
      <c r="AW44" s="87">
        <v>0</v>
      </c>
      <c r="AX44" s="87">
        <v>0</v>
      </c>
      <c r="AY44" s="87">
        <v>0</v>
      </c>
      <c r="AZ44" s="87">
        <v>0</v>
      </c>
      <c r="BA44" s="87">
        <v>0</v>
      </c>
      <c r="BB44" s="87">
        <v>0</v>
      </c>
      <c r="BC44" s="87">
        <v>0</v>
      </c>
      <c r="BD44" s="87">
        <v>0</v>
      </c>
      <c r="BE44" s="87">
        <v>0</v>
      </c>
      <c r="BF44" s="87">
        <v>0</v>
      </c>
      <c r="BG44" s="87">
        <v>0</v>
      </c>
      <c r="BH44" s="87">
        <v>0</v>
      </c>
      <c r="BI44" s="87">
        <v>0</v>
      </c>
      <c r="BJ44" s="87">
        <v>0</v>
      </c>
      <c r="BK44" s="87">
        <v>0</v>
      </c>
      <c r="BL44" s="87">
        <v>0</v>
      </c>
      <c r="BM44" s="87">
        <v>0</v>
      </c>
      <c r="BN44" s="87">
        <v>0</v>
      </c>
      <c r="BO44" s="87">
        <v>0</v>
      </c>
      <c r="BP44" s="87">
        <v>0</v>
      </c>
      <c r="BQ44" s="87">
        <v>0</v>
      </c>
    </row>
    <row r="45" spans="1:71" s="1" customFormat="1" ht="13.8" x14ac:dyDescent="0.3">
      <c r="A45" s="77"/>
      <c r="B45" s="42">
        <f t="shared" si="3"/>
        <v>30</v>
      </c>
      <c r="C45" s="71">
        <f>IF(type&lt;&gt;"",IF(ROW(stage_id)=ROW($C$14)+2,1,IF(type="S",MAX(prev_col_range)+1,MAX(prev_col_range))),-1)</f>
        <v>6</v>
      </c>
      <c r="D45" s="78">
        <f>_xlfn.IFNA(IF(OR(type="T",type="M"),MATCH(role,Settings!$I$9:$I$22,0),-1),-1)</f>
        <v>3</v>
      </c>
      <c r="E45" s="42" t="s">
        <v>44</v>
      </c>
      <c r="F45" s="48" t="s">
        <v>103</v>
      </c>
      <c r="G45" s="43"/>
      <c r="H45" s="44" t="str">
        <f>_xlfn.IFNA(INDEX(Settings!$P$9:$P$36,MATCH(team_member,Settings!$N$9:$N$36,0)),"")</f>
        <v>DES</v>
      </c>
      <c r="I45" s="41" t="s">
        <v>69</v>
      </c>
      <c r="J45" s="49"/>
      <c r="K45" s="69"/>
      <c r="L45" s="70"/>
      <c r="M45" s="89">
        <f>B44</f>
        <v>29</v>
      </c>
      <c r="N45" s="72" t="str">
        <f t="shared" si="4"/>
        <v>↖</v>
      </c>
      <c r="O45" s="73" t="str" cm="1">
        <f t="array" ref="O45">IFERROR("(" &amp; d.type &amp; ") " &amp; IF(LEN(d.name)&gt;7,LEFT(d.name,7) &amp; "….", d.name),"")</f>
        <v>(T) Task T2</v>
      </c>
      <c r="P45" s="74" t="s">
        <v>75</v>
      </c>
      <c r="Q45" s="49"/>
      <c r="R45" s="50"/>
      <c r="S45" s="13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46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81">
        <f t="shared" si="7"/>
        <v>44507</v>
      </c>
      <c r="V45" s="81">
        <f t="shared" si="8"/>
        <v>44507</v>
      </c>
      <c r="W45" s="83">
        <f>1*(SUM(W43:W44)=COUNTA(E43:E44))</f>
        <v>1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  <c r="AN45" s="87">
        <v>0</v>
      </c>
      <c r="AO45" s="87">
        <v>0</v>
      </c>
      <c r="AP45" s="87">
        <v>0</v>
      </c>
      <c r="AQ45" s="87">
        <v>0</v>
      </c>
      <c r="AR45" s="87">
        <v>0</v>
      </c>
      <c r="AS45" s="87">
        <v>0</v>
      </c>
      <c r="AT45" s="87">
        <v>0</v>
      </c>
      <c r="AU45" s="87">
        <v>0</v>
      </c>
      <c r="AV45" s="87">
        <v>0</v>
      </c>
      <c r="AW45" s="87">
        <v>0</v>
      </c>
      <c r="AX45" s="87">
        <v>0</v>
      </c>
      <c r="AY45" s="87">
        <v>0</v>
      </c>
      <c r="AZ45" s="87">
        <v>0</v>
      </c>
      <c r="BA45" s="87">
        <v>0</v>
      </c>
      <c r="BB45" s="87">
        <v>0</v>
      </c>
      <c r="BC45" s="87">
        <v>0</v>
      </c>
      <c r="BD45" s="87">
        <v>0</v>
      </c>
      <c r="BE45" s="87">
        <v>0</v>
      </c>
      <c r="BF45" s="87">
        <v>0</v>
      </c>
      <c r="BG45" s="87">
        <v>0</v>
      </c>
      <c r="BH45" s="87">
        <v>0</v>
      </c>
      <c r="BI45" s="87">
        <v>0</v>
      </c>
      <c r="BJ45" s="87">
        <v>0</v>
      </c>
      <c r="BK45" s="87">
        <v>0</v>
      </c>
      <c r="BL45" s="87">
        <v>0</v>
      </c>
      <c r="BM45" s="87">
        <v>0</v>
      </c>
      <c r="BN45" s="87">
        <v>0</v>
      </c>
      <c r="BO45" s="87">
        <v>0</v>
      </c>
      <c r="BP45" s="87">
        <v>0</v>
      </c>
      <c r="BQ45" s="87">
        <v>0</v>
      </c>
      <c r="BS45" s="75"/>
    </row>
    <row r="46" spans="1:71" s="1" customFormat="1" ht="13.8" x14ac:dyDescent="0.3">
      <c r="A46" s="77"/>
      <c r="B46" s="42">
        <f t="shared" si="3"/>
        <v>31</v>
      </c>
      <c r="C46" s="71">
        <f>IF(type&lt;&gt;"",IF(ROW(stage_id)=ROW($C$14)+2,1,IF(type="S",MAX(prev_col_range)+1,MAX(prev_col_range))),-1)</f>
        <v>7</v>
      </c>
      <c r="D46" s="78">
        <f>_xlfn.IFNA(IF(OR(type="T",type="M"),MATCH(role,Settings!$I$9:$I$22,0),-1),-1)</f>
        <v>-1</v>
      </c>
      <c r="E46" s="42" t="s">
        <v>38</v>
      </c>
      <c r="F46" s="48" t="s">
        <v>102</v>
      </c>
      <c r="G46" s="43"/>
      <c r="H46" s="44" t="str">
        <f>_xlfn.IFNA(INDEX(Settings!$P$9:$P$36,MATCH(team_member,Settings!$N$9:$N$36,0)),"")</f>
        <v/>
      </c>
      <c r="I46" s="41"/>
      <c r="J46" s="49"/>
      <c r="K46" s="67">
        <f>MIN(S47:S49)</f>
        <v>44501</v>
      </c>
      <c r="L46" s="70"/>
      <c r="M46" s="89"/>
      <c r="N46" s="72" t="b">
        <f t="shared" si="4"/>
        <v>0</v>
      </c>
      <c r="O46" s="73" t="str" cm="1">
        <f t="array" ref="O46">IFERROR("(" &amp; d.type &amp; ") " &amp; IF(LEN(d.name)&gt;7,LEFT(d.name,7) &amp; "….", d.name),"")</f>
        <v/>
      </c>
      <c r="P46" s="74" t="s">
        <v>75</v>
      </c>
      <c r="Q46" s="49"/>
      <c r="R46" s="88">
        <f>_xlfn.DAYS(MAX(T47:T48),plan_start)+1</f>
        <v>31</v>
      </c>
      <c r="S46" s="13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46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81">
        <f t="shared" ref="U46" si="9">S46</f>
        <v>44501</v>
      </c>
      <c r="V46" s="81">
        <f t="shared" ref="V46" si="10">T46</f>
        <v>44531</v>
      </c>
      <c r="W46" s="83">
        <f>SUM(W47*R47/SUM(R47))</f>
        <v>0.98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  <c r="AD46" s="87">
        <v>0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0</v>
      </c>
      <c r="AP46" s="87">
        <v>0</v>
      </c>
      <c r="AQ46" s="87">
        <v>0</v>
      </c>
      <c r="AR46" s="87">
        <v>0</v>
      </c>
      <c r="AS46" s="87">
        <v>0</v>
      </c>
      <c r="AT46" s="87">
        <v>0</v>
      </c>
      <c r="AU46" s="87">
        <v>0</v>
      </c>
      <c r="AV46" s="87">
        <v>0</v>
      </c>
      <c r="AW46" s="87">
        <v>0</v>
      </c>
      <c r="AX46" s="87">
        <v>0</v>
      </c>
      <c r="AY46" s="87">
        <v>0</v>
      </c>
      <c r="AZ46" s="87">
        <v>0</v>
      </c>
      <c r="BA46" s="87">
        <v>0</v>
      </c>
      <c r="BB46" s="87">
        <v>0</v>
      </c>
      <c r="BC46" s="87">
        <v>0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S46" s="75"/>
    </row>
    <row r="47" spans="1:71" s="1" customFormat="1" ht="13.8" x14ac:dyDescent="0.3">
      <c r="A47" s="77"/>
      <c r="B47" s="42">
        <f t="shared" si="3"/>
        <v>32</v>
      </c>
      <c r="C47" s="71">
        <f>IF(type&lt;&gt;"",IF(ROW(stage_id)=ROW($C$14)+2,1,IF(type="S",MAX(prev_col_range)+1,MAX(prev_col_range))),-1)</f>
        <v>7</v>
      </c>
      <c r="D47" s="78">
        <f>_xlfn.IFNA(IF(OR(type="T",type="M"),MATCH(role,Settings!$I$9:$I$22,0),-1),-1)</f>
        <v>5</v>
      </c>
      <c r="E47" s="42" t="s">
        <v>40</v>
      </c>
      <c r="F47" s="48" t="s">
        <v>97</v>
      </c>
      <c r="G47" s="43"/>
      <c r="H47" s="44" t="str">
        <f>_xlfn.IFNA(INDEX(Settings!$P$9:$P$36,MATCH(team_member,Settings!$N$9:$N$36,0)),"")</f>
        <v>FIN</v>
      </c>
      <c r="I47" s="41" t="s">
        <v>68</v>
      </c>
      <c r="J47" s="49"/>
      <c r="K47" s="69">
        <v>44501</v>
      </c>
      <c r="L47" s="70"/>
      <c r="M47" s="89">
        <f>B45</f>
        <v>30</v>
      </c>
      <c r="N47" s="72" t="str">
        <f t="shared" si="4"/>
        <v>↖</v>
      </c>
      <c r="O47" s="73" t="str" cm="1">
        <f t="array" ref="O47">IFERROR("(" &amp; d.type &amp; ") " &amp; IF(LEN(d.name)&gt;7,LEFT(d.name,7) &amp; "….", d.name),"")</f>
        <v>(M) Milesto….</v>
      </c>
      <c r="P47" s="74" t="s">
        <v>75</v>
      </c>
      <c r="Q47" s="49"/>
      <c r="R47" s="50">
        <v>31</v>
      </c>
      <c r="S47" s="13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46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81">
        <f t="shared" ref="U47" si="11">S47</f>
        <v>44501</v>
      </c>
      <c r="V47" s="81">
        <f t="shared" ref="V47" si="12">T47</f>
        <v>44531</v>
      </c>
      <c r="W47" s="83">
        <v>0.98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C47" s="87">
        <v>0</v>
      </c>
      <c r="AD47" s="87">
        <v>0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  <c r="AN47" s="87">
        <v>0</v>
      </c>
      <c r="AO47" s="87">
        <v>0</v>
      </c>
      <c r="AP47" s="87">
        <v>0</v>
      </c>
      <c r="AQ47" s="87">
        <v>0</v>
      </c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0</v>
      </c>
      <c r="AZ47" s="87">
        <v>0</v>
      </c>
      <c r="BA47" s="87">
        <v>0</v>
      </c>
      <c r="BB47" s="87">
        <v>0</v>
      </c>
      <c r="BC47" s="87">
        <v>0</v>
      </c>
      <c r="BD47" s="87">
        <v>0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0</v>
      </c>
      <c r="BS47" s="75"/>
    </row>
    <row r="48" spans="1:71" s="1" customFormat="1" ht="13.8" x14ac:dyDescent="0.3">
      <c r="A48" s="77"/>
      <c r="B48" s="42">
        <f t="shared" si="3"/>
        <v>33</v>
      </c>
      <c r="C48" s="71">
        <f>IF(type&lt;&gt;"",IF(ROW(stage_id)=ROW($C$14)+2,1,IF(type="S",MAX(prev_col_range)+1,MAX(prev_col_range))),-1)</f>
        <v>7</v>
      </c>
      <c r="D48" s="78">
        <f>_xlfn.IFNA(IF(OR(type="T",type="M"),MATCH(role,Settings!$I$9:$I$22,0),-1),-1)</f>
        <v>2</v>
      </c>
      <c r="E48" s="42" t="s">
        <v>44</v>
      </c>
      <c r="F48" s="48" t="s">
        <v>103</v>
      </c>
      <c r="G48" s="43"/>
      <c r="H48" s="44" t="str">
        <f>_xlfn.IFNA(INDEX(Settings!$P$9:$P$36,MATCH(team_member,Settings!$N$9:$N$36,0)),"")</f>
        <v>COD</v>
      </c>
      <c r="I48" s="41" t="s">
        <v>70</v>
      </c>
      <c r="J48" s="49"/>
      <c r="K48" s="69"/>
      <c r="L48" s="70"/>
      <c r="M48" s="89">
        <f>B47</f>
        <v>32</v>
      </c>
      <c r="N48" s="72" t="str">
        <f t="shared" si="4"/>
        <v>↖</v>
      </c>
      <c r="O48" s="73" t="str" cm="1">
        <f t="array" ref="O48">IFERROR("(" &amp; d.type &amp; ") " &amp; IF(LEN(d.name)&gt;7,LEFT(d.name,7) &amp; "….", d.name),"")</f>
        <v>(T) Task T1</v>
      </c>
      <c r="P48" s="74" t="s">
        <v>75</v>
      </c>
      <c r="Q48" s="49"/>
      <c r="R48" s="50"/>
      <c r="S48" s="13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46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81">
        <f t="shared" ref="U48" si="13">S48</f>
        <v>44531</v>
      </c>
      <c r="V48" s="81">
        <f t="shared" ref="V48" si="14">T48</f>
        <v>44531</v>
      </c>
      <c r="W48" s="83">
        <f>1*(SUM(W47)=COUNTA(E47))</f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C48" s="87">
        <v>0</v>
      </c>
      <c r="AD48" s="87">
        <v>0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0</v>
      </c>
      <c r="AO48" s="87">
        <v>0</v>
      </c>
      <c r="AP48" s="87">
        <v>0</v>
      </c>
      <c r="AQ48" s="87">
        <v>0</v>
      </c>
      <c r="AR48" s="87">
        <v>0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</v>
      </c>
      <c r="AY48" s="87">
        <v>0</v>
      </c>
      <c r="AZ48" s="87">
        <v>0</v>
      </c>
      <c r="BA48" s="87">
        <v>0</v>
      </c>
      <c r="BB48" s="87">
        <v>0</v>
      </c>
      <c r="BC48" s="87">
        <v>0</v>
      </c>
      <c r="BD48" s="87">
        <v>0</v>
      </c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87">
        <v>0</v>
      </c>
      <c r="BQ48" s="87">
        <v>0</v>
      </c>
    </row>
    <row r="49" spans="1:69" s="1" customFormat="1" ht="13.8" x14ac:dyDescent="0.3">
      <c r="A49" s="77"/>
      <c r="B49" s="42">
        <f t="shared" si="3"/>
        <v>34</v>
      </c>
      <c r="C49" s="71">
        <f>IF(type&lt;&gt;"",IF(ROW(stage_id)=ROW($C$14)+2,1,IF(type="S",MAX(prev_col_range)+1,MAX(prev_col_range))),-1)</f>
        <v>-1</v>
      </c>
      <c r="D49" s="78">
        <f>_xlfn.IFNA(IF(OR(type="T",type="M"),MATCH(role,Settings!$I$9:$I$22,0),-1),-1)</f>
        <v>-1</v>
      </c>
      <c r="E49" s="42"/>
      <c r="F49" s="48"/>
      <c r="G49" s="43"/>
      <c r="H49" s="44" t="str">
        <f>_xlfn.IFNA(INDEX(Settings!$P$9:$P$36,MATCH(team_member,Settings!$N$9:$N$36,0)),"")</f>
        <v/>
      </c>
      <c r="I49" s="41"/>
      <c r="J49" s="49"/>
      <c r="K49" s="69"/>
      <c r="L49" s="70"/>
      <c r="M49" s="89"/>
      <c r="N49" s="72" t="b">
        <f t="shared" si="4"/>
        <v>0</v>
      </c>
      <c r="O49" s="73" t="str" cm="1">
        <f t="array" ref="O49">IFERROR("(" &amp; d.type &amp; ") " &amp; IF(LEN(d.name)&gt;7,LEFT(d.name,7) &amp; "….", d.name),"")</f>
        <v/>
      </c>
      <c r="P49" s="74"/>
      <c r="Q49" s="49"/>
      <c r="R49" s="50"/>
      <c r="S49" s="13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46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81"/>
      <c r="V49" s="81"/>
      <c r="W49" s="84"/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0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0</v>
      </c>
      <c r="AO49" s="87">
        <v>0</v>
      </c>
      <c r="AP49" s="87">
        <v>0</v>
      </c>
      <c r="AQ49" s="87">
        <v>0</v>
      </c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7">
        <v>0</v>
      </c>
      <c r="BA49" s="87">
        <v>0</v>
      </c>
      <c r="BB49" s="87">
        <v>0</v>
      </c>
      <c r="BC49" s="87">
        <v>0</v>
      </c>
      <c r="BD49" s="87">
        <v>0</v>
      </c>
      <c r="BE49" s="87">
        <v>0</v>
      </c>
      <c r="BF49" s="87">
        <v>0</v>
      </c>
      <c r="BG49" s="87">
        <v>0</v>
      </c>
      <c r="BH49" s="87">
        <v>0</v>
      </c>
      <c r="BI49" s="87">
        <v>0</v>
      </c>
      <c r="BJ49" s="87">
        <v>0</v>
      </c>
      <c r="BK49" s="87">
        <v>0</v>
      </c>
      <c r="BL49" s="87">
        <v>0</v>
      </c>
      <c r="BM49" s="87">
        <v>0</v>
      </c>
      <c r="BN49" s="87">
        <v>0</v>
      </c>
      <c r="BO49" s="87">
        <v>0</v>
      </c>
      <c r="BP49" s="87">
        <v>0</v>
      </c>
      <c r="BQ49" s="87">
        <v>0</v>
      </c>
    </row>
    <row r="54" spans="1:69" x14ac:dyDescent="0.3">
      <c r="S54" s="97"/>
    </row>
  </sheetData>
  <mergeCells count="71"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B13:D13"/>
    <mergeCell ref="E13:J13"/>
    <mergeCell ref="K11:T11"/>
    <mergeCell ref="U11:V11"/>
    <mergeCell ref="K12:T12"/>
    <mergeCell ref="U12:V12"/>
    <mergeCell ref="U13:V13"/>
    <mergeCell ref="K13:T13"/>
  </mergeCells>
  <phoneticPr fontId="10" type="noConversion"/>
  <conditionalFormatting sqref="X11:BQ49">
    <cfRule type="expression" dxfId="97" priority="4">
      <formula>IF(highlight="Today",date=TODAY(),date=highlight)</formula>
    </cfRule>
  </conditionalFormatting>
  <conditionalFormatting sqref="B16:BQ49">
    <cfRule type="expression" dxfId="96" priority="5">
      <formula>type="S"</formula>
    </cfRule>
  </conditionalFormatting>
  <conditionalFormatting sqref="F16:F49">
    <cfRule type="expression" dxfId="95" priority="178">
      <formula>OR(type="T",type="M")</formula>
    </cfRule>
  </conditionalFormatting>
  <conditionalFormatting sqref="G16:G49">
    <cfRule type="expression" dxfId="94" priority="12" stopIfTrue="1">
      <formula>OR(colour_code=9901,colour_code=9902)</formula>
    </cfRule>
    <cfRule type="expression" dxfId="93" priority="133" stopIfTrue="1">
      <formula>OR(colour_code=101,colour_code=104)</formula>
    </cfRule>
    <cfRule type="expression" dxfId="92" priority="134" stopIfTrue="1">
      <formula>OR(colour_code=102,colour_code=103)</formula>
    </cfRule>
    <cfRule type="expression" dxfId="91" priority="135" stopIfTrue="1">
      <formula>OR(colour_code=201,colour_code=204)</formula>
    </cfRule>
    <cfRule type="expression" dxfId="90" priority="136" stopIfTrue="1">
      <formula>OR(colour_code=202,colour_code=203)</formula>
    </cfRule>
    <cfRule type="expression" dxfId="89" priority="137" stopIfTrue="1">
      <formula>OR(colour_code=301,colour_code=304)</formula>
    </cfRule>
    <cfRule type="expression" dxfId="88" priority="138" stopIfTrue="1">
      <formula>OR(colour_code=302,colour_code=303)</formula>
    </cfRule>
    <cfRule type="expression" dxfId="87" priority="139" stopIfTrue="1">
      <formula>OR(colour_code=401,colour_code=404)</formula>
    </cfRule>
    <cfRule type="expression" dxfId="86" priority="140" stopIfTrue="1">
      <formula>OR(colour_code=402,colour_code=403)</formula>
    </cfRule>
    <cfRule type="expression" dxfId="85" priority="141" stopIfTrue="1">
      <formula>OR(colour_code=501,colour_code=504)</formula>
    </cfRule>
    <cfRule type="expression" dxfId="84" priority="142" stopIfTrue="1">
      <formula>OR(colour_code=502,colour_code=503)</formula>
    </cfRule>
    <cfRule type="expression" dxfId="83" priority="143" stopIfTrue="1">
      <formula>OR(colour_code=601,colour_code=604)</formula>
    </cfRule>
    <cfRule type="expression" dxfId="82" priority="144" stopIfTrue="1">
      <formula>OR(colour_code=602,colour_code=603)</formula>
    </cfRule>
    <cfRule type="expression" dxfId="81" priority="145" stopIfTrue="1">
      <formula>OR(colour_code=701,colour_code=704)</formula>
    </cfRule>
    <cfRule type="expression" dxfId="80" priority="147" stopIfTrue="1">
      <formula>OR(colour_code=702,colour_code=703)</formula>
    </cfRule>
    <cfRule type="expression" dxfId="79" priority="148" stopIfTrue="1">
      <formula>OR(colour_code=801,colour_code=804)</formula>
    </cfRule>
    <cfRule type="expression" dxfId="78" priority="149" stopIfTrue="1">
      <formula>OR(colour_code=802,colour_code=803)</formula>
    </cfRule>
    <cfRule type="expression" dxfId="77" priority="150" stopIfTrue="1">
      <formula>OR(colour_code=901,colour_code=904)</formula>
    </cfRule>
    <cfRule type="expression" dxfId="76" priority="151" stopIfTrue="1">
      <formula>OR(colour_code=902,colour_code=903)</formula>
    </cfRule>
    <cfRule type="expression" dxfId="75" priority="152" stopIfTrue="1">
      <formula>OR(colour_code=1001,colour_code=1004)</formula>
    </cfRule>
    <cfRule type="expression" dxfId="74" priority="153" stopIfTrue="1">
      <formula>OR(colour_code=1002,colour_code=1003)</formula>
    </cfRule>
    <cfRule type="expression" dxfId="73" priority="154" stopIfTrue="1">
      <formula>OR(colour_code=1101,colour_code=1104)</formula>
    </cfRule>
    <cfRule type="expression" dxfId="72" priority="155" stopIfTrue="1">
      <formula>OR(colour_code=1102,colour_code=1103)</formula>
    </cfRule>
    <cfRule type="expression" dxfId="71" priority="156" stopIfTrue="1">
      <formula>OR(colour_code=1201,colour_code=1204)</formula>
    </cfRule>
    <cfRule type="expression" dxfId="70" priority="158" stopIfTrue="1">
      <formula>OR(colour_code=1202,colour_code=1203)</formula>
    </cfRule>
    <cfRule type="expression" dxfId="69" priority="159" stopIfTrue="1">
      <formula>OR(colour_code=1301,colour_code=1304)</formula>
    </cfRule>
    <cfRule type="expression" dxfId="68" priority="160" stopIfTrue="1">
      <formula>OR(colour_code=1302,colour_code=1303)</formula>
    </cfRule>
    <cfRule type="expression" dxfId="67" priority="161" stopIfTrue="1">
      <formula>OR(colour_code=1401,colour_code=1404)</formula>
    </cfRule>
    <cfRule type="expression" dxfId="66" priority="163" stopIfTrue="1">
      <formula>OR(colour_code=1402,colour_code=1403)</formula>
    </cfRule>
    <cfRule type="expression" dxfId="65" priority="171" stopIfTrue="1">
      <formula>OR(colour_code=802,colour_code=803)</formula>
    </cfRule>
    <cfRule type="expression" dxfId="64" priority="176" stopIfTrue="1">
      <formula>colour_code=1</formula>
    </cfRule>
    <cfRule type="expression" dxfId="63" priority="177">
      <formula>OR(colour_code=2,colour_code=3)</formula>
    </cfRule>
  </conditionalFormatting>
  <conditionalFormatting sqref="X16:BQ49">
    <cfRule type="expression" dxfId="62" priority="7">
      <formula>AND(display="Plan vs Base",item_in_base,OR(type="S",type="T"))</formula>
    </cfRule>
    <cfRule type="expression" dxfId="61" priority="8">
      <formula>AND(display="Plan vs Base",item_in_base,NOT(item_in_plan),type="M")</formula>
    </cfRule>
    <cfRule type="expression" priority="9" stopIfTrue="1">
      <formula>NOT(item_in_plan)</formula>
    </cfRule>
    <cfRule type="expression" dxfId="60" priority="10" stopIfTrue="1">
      <formula>AND(show_progress="Yes", item_in_complete, OR(type="S",type="T"))</formula>
    </cfRule>
    <cfRule type="expression" dxfId="59" priority="11" stopIfTrue="1">
      <formula>AND(show_progress="Yes", item_in_complete, type="M")</formula>
    </cfRule>
    <cfRule type="expression" dxfId="58" priority="13" stopIfTrue="1">
      <formula>colour_code=9901</formula>
    </cfRule>
    <cfRule type="expression" dxfId="57" priority="14" stopIfTrue="1">
      <formula>colour_code=9902</formula>
    </cfRule>
    <cfRule type="expression" dxfId="56" priority="15" stopIfTrue="1">
      <formula>colour_code=101</formula>
    </cfRule>
    <cfRule type="expression" dxfId="55" priority="16" stopIfTrue="1">
      <formula>colour_code=102</formula>
    </cfRule>
    <cfRule type="expression" dxfId="54" priority="17" stopIfTrue="1">
      <formula>OR(colour_code=103,colour_code=104)</formula>
    </cfRule>
    <cfRule type="expression" dxfId="53" priority="18" stopIfTrue="1">
      <formula>colour_code=201</formula>
    </cfRule>
    <cfRule type="expression" dxfId="52" priority="25" stopIfTrue="1">
      <formula>colour_code=202</formula>
    </cfRule>
    <cfRule type="expression" dxfId="51" priority="26" stopIfTrue="1">
      <formula>OR(colour_code=203,colour_code=204)</formula>
    </cfRule>
    <cfRule type="expression" dxfId="50" priority="27" stopIfTrue="1">
      <formula>colour_code=301</formula>
    </cfRule>
    <cfRule type="expression" dxfId="49" priority="28" stopIfTrue="1">
      <formula>colour_code=302</formula>
    </cfRule>
    <cfRule type="expression" dxfId="48" priority="29" stopIfTrue="1">
      <formula>OR(colour_code=303,colour_code=304)</formula>
    </cfRule>
    <cfRule type="expression" dxfId="47" priority="30" stopIfTrue="1">
      <formula>colour_code=401</formula>
    </cfRule>
    <cfRule type="expression" dxfId="46" priority="31" stopIfTrue="1">
      <formula>colour_code=402</formula>
    </cfRule>
    <cfRule type="expression" dxfId="45" priority="32" stopIfTrue="1">
      <formula>OR(colour_code=403,colour_code=404)</formula>
    </cfRule>
    <cfRule type="expression" dxfId="44" priority="33" stopIfTrue="1">
      <formula>colour_code=501</formula>
    </cfRule>
    <cfRule type="expression" dxfId="43" priority="34" stopIfTrue="1">
      <formula>colour_code=502</formula>
    </cfRule>
    <cfRule type="expression" dxfId="42" priority="35" stopIfTrue="1">
      <formula>OR(colour_code=503,colour_code=504)</formula>
    </cfRule>
    <cfRule type="expression" dxfId="41" priority="36" stopIfTrue="1">
      <formula>colour_code=601</formula>
    </cfRule>
    <cfRule type="expression" dxfId="40" priority="37" stopIfTrue="1">
      <formula>colour_code=602</formula>
    </cfRule>
    <cfRule type="expression" dxfId="39" priority="38" stopIfTrue="1">
      <formula>OR(colour_code=603,colour_code=604)</formula>
    </cfRule>
    <cfRule type="expression" dxfId="38" priority="39" stopIfTrue="1">
      <formula>colour_code=701</formula>
    </cfRule>
    <cfRule type="expression" dxfId="37" priority="103" stopIfTrue="1">
      <formula>colour_code=702</formula>
    </cfRule>
    <cfRule type="expression" dxfId="36" priority="104" stopIfTrue="1">
      <formula>OR(colour_code=703,colour_code=704)</formula>
    </cfRule>
    <cfRule type="expression" dxfId="35" priority="106" stopIfTrue="1">
      <formula>colour_code=801</formula>
    </cfRule>
    <cfRule type="expression" dxfId="34" priority="107" stopIfTrue="1">
      <formula>colour_code=802</formula>
    </cfRule>
    <cfRule type="expression" dxfId="33" priority="108" stopIfTrue="1">
      <formula>OR(colour_code=803,colour_code=804)</formula>
    </cfRule>
    <cfRule type="expression" dxfId="32" priority="109" stopIfTrue="1">
      <formula>colour_code=901</formula>
    </cfRule>
    <cfRule type="expression" dxfId="31" priority="110" stopIfTrue="1">
      <formula>colour_code=902</formula>
    </cfRule>
    <cfRule type="expression" dxfId="30" priority="111" stopIfTrue="1">
      <formula>OR(colour_code=903,colour_code=904)</formula>
    </cfRule>
    <cfRule type="expression" dxfId="29" priority="112" stopIfTrue="1">
      <formula>colour_code=1001</formula>
    </cfRule>
    <cfRule type="expression" dxfId="28" priority="113" stopIfTrue="1">
      <formula>colour_code=1002</formula>
    </cfRule>
    <cfRule type="expression" dxfId="27" priority="114" stopIfTrue="1">
      <formula>OR(colour_code=1003,colour_code=1004)</formula>
    </cfRule>
    <cfRule type="expression" dxfId="26" priority="115" stopIfTrue="1">
      <formula>colour_code=1101</formula>
    </cfRule>
    <cfRule type="expression" dxfId="25" priority="116" stopIfTrue="1">
      <formula>colour_code=1102</formula>
    </cfRule>
    <cfRule type="expression" dxfId="24" priority="117" stopIfTrue="1">
      <formula>OR(colour_code=1103,colour_code=1104)</formula>
    </cfRule>
    <cfRule type="expression" dxfId="23" priority="118" stopIfTrue="1">
      <formula>colour_code=1201</formula>
    </cfRule>
    <cfRule type="expression" dxfId="22" priority="125" stopIfTrue="1">
      <formula>colour_code=1202</formula>
    </cfRule>
    <cfRule type="expression" dxfId="21" priority="126" stopIfTrue="1">
      <formula>OR(colour_code=1203,colour_code=1204)</formula>
    </cfRule>
    <cfRule type="expression" dxfId="20" priority="127" stopIfTrue="1">
      <formula>colour_code=1301</formula>
    </cfRule>
    <cfRule type="expression" dxfId="19" priority="128" stopIfTrue="1">
      <formula>colour_code=1302</formula>
    </cfRule>
    <cfRule type="expression" dxfId="18" priority="129" stopIfTrue="1">
      <formula>OR(colour_code=1303,colour_code=1304)</formula>
    </cfRule>
    <cfRule type="expression" dxfId="17" priority="130" stopIfTrue="1">
      <formula>colour_code=1401</formula>
    </cfRule>
    <cfRule type="expression" dxfId="16" priority="131" stopIfTrue="1">
      <formula>colour_code=1402</formula>
    </cfRule>
    <cfRule type="expression" dxfId="15" priority="132" stopIfTrue="1">
      <formula>OR(colour_code=1403,colour_code=1404)</formula>
    </cfRule>
    <cfRule type="expression" dxfId="14" priority="174" stopIfTrue="1">
      <formula>colour_code=1</formula>
    </cfRule>
    <cfRule type="expression" dxfId="13" priority="180" stopIfTrue="1">
      <formula>colour_code=2</formula>
    </cfRule>
    <cfRule type="expression" dxfId="12" priority="181" stopIfTrue="1">
      <formula>colour_code=3</formula>
    </cfRule>
  </conditionalFormatting>
  <conditionalFormatting sqref="L16:L49">
    <cfRule type="expression" dxfId="11" priority="170">
      <formula>ind.start&lt;&gt;""</formula>
    </cfRule>
  </conditionalFormatting>
  <conditionalFormatting sqref="M16:M49 R16:R49 K16:K49 W16:W49">
    <cfRule type="expression" dxfId="10" priority="169">
      <formula>_xlfn.ISFORMULA(K16)</formula>
    </cfRule>
  </conditionalFormatting>
  <conditionalFormatting sqref="K16:K49">
    <cfRule type="expression" dxfId="9" priority="168">
      <formula>AND(type="S",_xlfn.ISFORMULA(ind.start))</formula>
    </cfRule>
  </conditionalFormatting>
  <conditionalFormatting sqref="N16:Q49">
    <cfRule type="expression" dxfId="8" priority="166">
      <formula>d.id=""</formula>
    </cfRule>
  </conditionalFormatting>
  <conditionalFormatting sqref="M16:Q49">
    <cfRule type="expression" dxfId="7" priority="167">
      <formula>OR(ind.start&lt;&gt;"",ind.end&lt;&gt;"")</formula>
    </cfRule>
  </conditionalFormatting>
  <conditionalFormatting sqref="X9:BQ10">
    <cfRule type="expression" dxfId="6" priority="165">
      <formula>AND(date&gt;=project_start, date&lt;=project_end)</formula>
    </cfRule>
  </conditionalFormatting>
  <conditionalFormatting sqref="X11:BQ13">
    <cfRule type="expression" dxfId="5" priority="164">
      <formula>AND(date&gt;=project_start, date&lt;=project_end)</formula>
    </cfRule>
  </conditionalFormatting>
  <conditionalFormatting sqref="X10:BQ14">
    <cfRule type="expression" dxfId="4" priority="3">
      <formula>IF(highlight="Today",date=TODAY(),date=highlight)</formula>
    </cfRule>
  </conditionalFormatting>
  <conditionalFormatting sqref="X9:BQ49">
    <cfRule type="expression" dxfId="3" priority="6">
      <formula>(WEEKDAY(date,2)&gt;WEEKDAY(next_date,2))*1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B53E6526-6379-4A71-9887-1665B5A642C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66</xdr:col>
                    <xdr:colOff>76200</xdr:colOff>
                    <xdr:row>6</xdr:row>
                    <xdr:rowOff>68580</xdr:rowOff>
                  </from>
                  <to>
                    <xdr:col>68</xdr:col>
                    <xdr:colOff>182880</xdr:colOff>
                    <xdr:row>7</xdr:row>
                    <xdr:rowOff>137160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57C8CF1-A795-43C7-BF20-4770AC522660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82EAC58-43E7-49C7-BEDD-2703A5A3A95B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X16:BQ49</xm:sqref>
        </x14:conditionalFormatting>
        <x14:conditionalFormatting xmlns:xm="http://schemas.microsoft.com/office/excel/2006/main">
          <x14:cfRule type="expression" priority="175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I17:I49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  <x14:dataValidation type="list" allowBlank="1" showInputMessage="1" showErrorMessage="1" xr:uid="{40153C05-7F87-4744-BC7D-22E66EC20E45}">
          <x14:formula1>
            <xm:f>OFFSET(Settings!$AH$9,,,COUNTA(Settings!$AH$9:$AH204))</xm:f>
          </x14:formula1>
          <xm:sqref>F16</xm:sqref>
        </x14:dataValidation>
        <x14:dataValidation type="list" allowBlank="1" showInputMessage="1" showErrorMessage="1" xr:uid="{46F226F2-A2D8-484C-892B-229EB560A264}">
          <x14:formula1>
            <xm:f>OFFSET(Settings!$AH$9,,,COUNTA(Settings!$AH$9:$AH204))</xm:f>
          </x14:formula1>
          <xm:sqref>F21</xm:sqref>
        </x14:dataValidation>
        <x14:dataValidation type="list" allowBlank="1" showInputMessage="1" showErrorMessage="1" xr:uid="{447ED948-A5BC-4D5E-8223-F1849C47BD91}">
          <x14:formula1>
            <xm:f>OFFSET(Settings!$AH$9,,,COUNTA(Settings!$AH$9:$AH204))</xm:f>
          </x14:formula1>
          <xm:sqref>F26</xm:sqref>
        </x14:dataValidation>
        <x14:dataValidation type="list" allowBlank="1" showInputMessage="1" showErrorMessage="1" xr:uid="{B3EE530F-6D9A-49A2-A0C5-022D214CD4CC}">
          <x14:formula1>
            <xm:f>OFFSET(Settings!$AH$9,,,COUNTA(Settings!$AH$9:$AH204))</xm:f>
          </x14:formula1>
          <xm:sqref>F31</xm:sqref>
        </x14:dataValidation>
        <x14:dataValidation type="list" allowBlank="1" showInputMessage="1" showErrorMessage="1" xr:uid="{61ACB373-9A02-496D-B137-A0139CA8FFDE}">
          <x14:formula1>
            <xm:f>OFFSET(Settings!$AH$9,,,COUNTA(Settings!$AH$9:$AH204))</xm:f>
          </x14:formula1>
          <xm:sqref>F36</xm:sqref>
        </x14:dataValidation>
        <x14:dataValidation type="list" allowBlank="1" showInputMessage="1" showErrorMessage="1" xr:uid="{628CB2B5-86F5-4FC4-943E-9916DCD6B6EF}">
          <x14:formula1>
            <xm:f>OFFSET(Settings!$AH$9,,,COUNTA(Settings!$AH$9:$AH204))</xm:f>
          </x14:formula1>
          <xm:sqref>F42</xm:sqref>
        </x14:dataValidation>
        <x14:dataValidation type="list" allowBlank="1" showInputMessage="1" showErrorMessage="1" xr:uid="{EBD7DD96-7C94-4BA5-B31F-85AFD7DA4426}">
          <x14:formula1>
            <xm:f>OFFSET(Settings!$AH$9,,,COUNTA(Settings!$AH$9:$AH204))</xm:f>
          </x14:formula1>
          <xm:sqref>F46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74CC-A7D7-4C38-9F19-CDBA2D7503B5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57C6-BDF7-447D-A428-AC044B8BEC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E115-878B-4036-A549-8CA114CC0357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E0DF-DE18-4F04-BC92-46EEC38A61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D78E-C115-40AD-9DB1-544659720DEA}">
  <dimension ref="B1:D407"/>
  <sheetViews>
    <sheetView showGridLines="0" zoomScale="60" zoomScaleNormal="60" workbookViewId="0">
      <selection activeCell="K16" sqref="K16"/>
    </sheetView>
  </sheetViews>
  <sheetFormatPr defaultColWidth="8.796875" defaultRowHeight="29.4" x14ac:dyDescent="0.65"/>
  <cols>
    <col min="1" max="1" width="2.3984375" style="123" customWidth="1"/>
    <col min="2" max="16384" width="8.796875" style="123"/>
  </cols>
  <sheetData>
    <row r="1" spans="2:2" x14ac:dyDescent="0.65">
      <c r="B1" s="127" t="s">
        <v>131</v>
      </c>
    </row>
    <row r="2" spans="2:2" x14ac:dyDescent="0.65">
      <c r="B2" s="128" t="s">
        <v>132</v>
      </c>
    </row>
    <row r="398" spans="2:2" x14ac:dyDescent="0.65">
      <c r="B398" s="123" t="s">
        <v>120</v>
      </c>
    </row>
    <row r="399" spans="2:2" x14ac:dyDescent="0.65">
      <c r="B399" s="123" t="s">
        <v>123</v>
      </c>
    </row>
    <row r="400" spans="2:2" x14ac:dyDescent="0.65">
      <c r="B400" s="124" t="s">
        <v>124</v>
      </c>
    </row>
    <row r="401" spans="2:4" x14ac:dyDescent="0.65">
      <c r="B401" s="124" t="s">
        <v>125</v>
      </c>
    </row>
    <row r="403" spans="2:4" x14ac:dyDescent="0.65">
      <c r="B403" s="123" t="s">
        <v>121</v>
      </c>
    </row>
    <row r="404" spans="2:4" x14ac:dyDescent="0.65">
      <c r="B404" s="123" t="s">
        <v>126</v>
      </c>
    </row>
    <row r="405" spans="2:4" x14ac:dyDescent="0.65">
      <c r="B405" s="123" t="s">
        <v>127</v>
      </c>
      <c r="D405" s="125" t="s">
        <v>128</v>
      </c>
    </row>
    <row r="407" spans="2:4" x14ac:dyDescent="0.65">
      <c r="B407" s="123" t="s">
        <v>129</v>
      </c>
    </row>
  </sheetData>
  <sheetProtection algorithmName="SHA-512" hashValue="qweXEOYFY9lpSK3/YhiQfyjMi73MayDkVeEUy0gOzquiFsGuOeOXt8uqZMohlYqQpw/9S0EovfDql51rvE66sw==" saltValue="qhDY8+5lw1cY72WgyEV+Qg==" spinCount="100000" sheet="1" formatCells="0" formatColumns="0" formatRows="0" insertColumns="0" insertRows="0" insertHyperlinks="0" deleteColumns="0" deleteRows="0" sort="0" autoFilter="0" pivotTables="0"/>
  <hyperlinks>
    <hyperlink ref="B400" r:id="rId1" xr:uid="{5ADD9BD9-1516-4E39-8ACD-CB320B0B1444}"/>
    <hyperlink ref="B401" r:id="rId2" xr:uid="{89BCBE90-7666-4B60-BF19-B4A155AFD869}"/>
    <hyperlink ref="D405" r:id="rId3" xr:uid="{E6738EE4-F33C-409F-B329-32B8F9FB7786}"/>
    <hyperlink ref="B2" r:id="rId4" display="https://github.com/edward-0116/UltiExcelGantt" xr:uid="{DA63DF00-3CA7-4999-AE3C-A59C02E8BEBC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7 Days</dc:title>
  <dc:creator>YY Foo</dc:creator>
  <cp:keywords>Gantt Chart</cp:keywords>
  <dc:description>1.5.0</dc:description>
  <cp:lastModifiedBy>YY Foo</cp:lastModifiedBy>
  <dcterms:created xsi:type="dcterms:W3CDTF">2021-10-19T08:15:09Z</dcterms:created>
  <dcterms:modified xsi:type="dcterms:W3CDTF">2022-05-29T12:17:06Z</dcterms:modified>
  <cp:category/>
</cp:coreProperties>
</file>